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7680" tabRatio="104" activeTab="0"/>
  </bookViews>
  <sheets>
    <sheet name="Arkusz1" sheetId="1" r:id="rId1"/>
    <sheet name="Arkusz2" sheetId="2" r:id="rId2"/>
    <sheet name="Raport zgodności" sheetId="3" r:id="rId3"/>
  </sheets>
  <definedNames>
    <definedName name="__Anonymous_Sheet_DB__1">'Arkusz1'!$B$3:$R$6</definedName>
    <definedName name="_xlnm._FilterDatabase" localSheetId="0" hidden="1">'Arkusz1'!$B$3:$R$6</definedName>
    <definedName name="Excel_BuiltIn__FilterDatabase" localSheetId="0">'Arkusz1'!$B$185:$R$299</definedName>
    <definedName name="_xlnm.Print_Area" localSheetId="0">'Arkusz1'!$B$3:$IP$304</definedName>
  </definedNames>
  <calcPr fullCalcOnLoad="1"/>
</workbook>
</file>

<file path=xl/sharedStrings.xml><?xml version="1.0" encoding="utf-8"?>
<sst xmlns="http://schemas.openxmlformats.org/spreadsheetml/2006/main" count="1454" uniqueCount="557">
  <si>
    <t>Lp.</t>
  </si>
  <si>
    <t>PAKIET</t>
  </si>
  <si>
    <t xml:space="preserve">Grubość 
nitki </t>
  </si>
  <si>
    <t xml:space="preserve">Długość 
nitki </t>
  </si>
  <si>
    <t xml:space="preserve">Wielkość igły/ 
implantu </t>
  </si>
  <si>
    <t xml:space="preserve">Krzywizna 
igły </t>
  </si>
  <si>
    <t xml:space="preserve">Rodzaj 
ostrza igły </t>
  </si>
  <si>
    <t>Ilość
zamawianych
Saszetek</t>
  </si>
  <si>
    <t xml:space="preserve">wartość
Netto zamówienia </t>
  </si>
  <si>
    <t xml:space="preserve">wartość 
Brutto zamówienia </t>
  </si>
  <si>
    <t>Ilość saszetek w opakowaniu</t>
  </si>
  <si>
    <t>Nazwa handlowa</t>
  </si>
  <si>
    <t>Producent</t>
  </si>
  <si>
    <t>Kod  handlowy</t>
  </si>
  <si>
    <t>PAKIET NR 1</t>
  </si>
  <si>
    <t>Nici z igłami: wchłanialne w czasie 180-210 dni od zaimplantowania, monofilamentowe, syntetyczne</t>
  </si>
  <si>
    <t>Pakiet nr 1 pozycja 01</t>
  </si>
  <si>
    <t>1</t>
  </si>
  <si>
    <t>150 cm</t>
  </si>
  <si>
    <t>39-41 mm</t>
  </si>
  <si>
    <t>1/2 koła</t>
  </si>
  <si>
    <t>okrągła</t>
  </si>
  <si>
    <t>Pakiet nr 1 pozycja 02</t>
  </si>
  <si>
    <t>150 cm pętla</t>
  </si>
  <si>
    <t>48-50 mm</t>
  </si>
  <si>
    <t>Pakiet nr 1 pozycja 03</t>
  </si>
  <si>
    <t>1/0</t>
  </si>
  <si>
    <t>150 pętla</t>
  </si>
  <si>
    <t>Okrągła</t>
  </si>
  <si>
    <t>Pakiet nr 1 pozycja 04</t>
  </si>
  <si>
    <t>2/0</t>
  </si>
  <si>
    <t>90 cm</t>
  </si>
  <si>
    <t>36-38 mm</t>
  </si>
  <si>
    <t>Pakiet nr 1 pozycja 05</t>
  </si>
  <si>
    <t>90 - 100 cm</t>
  </si>
  <si>
    <t>48 mm</t>
  </si>
  <si>
    <t>Pakiet nr 1 pozycja 06</t>
  </si>
  <si>
    <t>3/0</t>
  </si>
  <si>
    <t>70-75 cm</t>
  </si>
  <si>
    <t>20-22 mm</t>
  </si>
  <si>
    <t>Pakiet nr 1 pozycja 07</t>
  </si>
  <si>
    <t>25-27 mm</t>
  </si>
  <si>
    <t>Pakiet nr 1 pozycja 08</t>
  </si>
  <si>
    <t>70-75</t>
  </si>
  <si>
    <t>63-65 mm</t>
  </si>
  <si>
    <t xml:space="preserve">prosta </t>
  </si>
  <si>
    <t>Pakiet nr 1 pozycja 09</t>
  </si>
  <si>
    <t>4/0</t>
  </si>
  <si>
    <t>12-13 mm</t>
  </si>
  <si>
    <t>Pakiet nr 1 pozycja 10</t>
  </si>
  <si>
    <t>17-18 mm</t>
  </si>
  <si>
    <t>Pakiet nr 1 pozycja 11</t>
  </si>
  <si>
    <t>Pakiet nr 1 pozycja 12</t>
  </si>
  <si>
    <t>5/0</t>
  </si>
  <si>
    <t>70-75mm</t>
  </si>
  <si>
    <t>16-17mm</t>
  </si>
  <si>
    <t>70-75 mm</t>
  </si>
  <si>
    <t>2x13 mm</t>
  </si>
  <si>
    <t>2x 17 mm</t>
  </si>
  <si>
    <t>Pakiet nr 1 pozycja 15</t>
  </si>
  <si>
    <t>6/0</t>
  </si>
  <si>
    <t>2x13mm</t>
  </si>
  <si>
    <t xml:space="preserve">2x9mm </t>
  </si>
  <si>
    <t>3/8 koła</t>
  </si>
  <si>
    <t>w pakietach 1-4, 8, 11 zamawiający dopuszcza zamianę igieł okrągłych na  igły okrągłe wzmocnione dla pozycji, które maja w opisie igłę o długości ponad 34mm i grubość nici 1/0 lub większą</t>
  </si>
  <si>
    <t>Pakiet nr 1a</t>
  </si>
  <si>
    <t xml:space="preserve">Nici z igłami: wchłanialne w czasie 180-210 dni od zaimplantowania, monofilamentowe, syntetyczne,zdolność podtrzymywania tkankowego 50-70% 18-35 dni po zaimplantowaniu </t>
  </si>
  <si>
    <t>Pakiet nr 1a pozycja 1</t>
  </si>
  <si>
    <t>70 - 100 cm</t>
  </si>
  <si>
    <t>25-26 mm</t>
  </si>
  <si>
    <t>Okrągła /okrągła wzmocniona</t>
  </si>
  <si>
    <t>Pakiet nr 1a pozycja 2</t>
  </si>
  <si>
    <t>21-22 mm</t>
  </si>
  <si>
    <t>Pakiet nr 1a pozycja 3</t>
  </si>
  <si>
    <t>70-100 cm</t>
  </si>
  <si>
    <t>36-37 mm</t>
  </si>
  <si>
    <t>Pakiet nr 1a pozycja 4</t>
  </si>
  <si>
    <t>24-26 mm</t>
  </si>
  <si>
    <t>Pakiet nr 1a pozycja 5</t>
  </si>
  <si>
    <t>Pakiet nr 1a pozycja 6</t>
  </si>
  <si>
    <t>Pakiet nr 1a pozycja 7</t>
  </si>
  <si>
    <t>PAKIET NR 2</t>
  </si>
  <si>
    <t>Nici z igłami: wchłanialne w czasie 60-90 dni lub 90-120 dni od zaimplantowania, monofilamentowe, syntetyczne</t>
  </si>
  <si>
    <t>Pakiet nr 2 pozycja 01</t>
  </si>
  <si>
    <t>75cm niebarwiona</t>
  </si>
  <si>
    <t>22-24mm</t>
  </si>
  <si>
    <t xml:space="preserve">odwrotnie tnąca </t>
  </si>
  <si>
    <t>Pakiet nr 2 pozycja 02</t>
  </si>
  <si>
    <t>Pakiet nr 2 pozycja 03</t>
  </si>
  <si>
    <t>Pakiet nr 2 pozycja 04</t>
  </si>
  <si>
    <t>Pakiet nr 2 pozycja 05</t>
  </si>
  <si>
    <t>Odwrotnie tnąca</t>
  </si>
  <si>
    <t>Pakiet nr 2 pozycja 06</t>
  </si>
  <si>
    <t>5/8 koła</t>
  </si>
  <si>
    <t>okragła</t>
  </si>
  <si>
    <t>Pakiet nr 2 pozycja 07</t>
  </si>
  <si>
    <t>Pakiet nr 2 pozycja 08</t>
  </si>
  <si>
    <t>Pakiet nr 2 pozycja 09</t>
  </si>
  <si>
    <t>PAKIET NR 3</t>
  </si>
  <si>
    <t>Nici z igłami i bez: wchłanialne w czasie 60-90 dni od zaimplantowania, z kwasu poliglikolowego,  plecione, powlekane, syntetyczne (dla grubości 9-0 i 10-0 zamawiajacy dopuszcza monofilament)</t>
  </si>
  <si>
    <t>Pakiet nr 3 pozycja 01</t>
  </si>
  <si>
    <t>bez igły</t>
  </si>
  <si>
    <t>Pakiet nr 3 pozycja 02</t>
  </si>
  <si>
    <t>Pakiet nr 3 pozycja 03</t>
  </si>
  <si>
    <t>Pakiet nr 3 pozycja 04</t>
  </si>
  <si>
    <t>12 x 45 cm</t>
  </si>
  <si>
    <t>Pakiet nr 3 pozycja 05</t>
  </si>
  <si>
    <t>Pakiet nr 3 pozycja 06</t>
  </si>
  <si>
    <t>Pakiet nr 3 pozycja 07</t>
  </si>
  <si>
    <t>3x 45 cm</t>
  </si>
  <si>
    <t>Pakiet nr 3 pozycja 08</t>
  </si>
  <si>
    <t>3x75 cm</t>
  </si>
  <si>
    <t>Pakiet nr 3 pozycja 09</t>
  </si>
  <si>
    <t>Pakiet nr 3 pozycja 10</t>
  </si>
  <si>
    <t>Pakiet nr 3 pozycja 11</t>
  </si>
  <si>
    <t>Pakiet nr 3 pozycja 12</t>
  </si>
  <si>
    <t>40 mm</t>
  </si>
  <si>
    <t>okrągła wzmocniona</t>
  </si>
  <si>
    <t>Pakiet nr 3 pozycja 13</t>
  </si>
  <si>
    <t>75-90 cm</t>
  </si>
  <si>
    <t>60-65 mm</t>
  </si>
  <si>
    <t>Pakiet nr 3 pozycja 14</t>
  </si>
  <si>
    <t>26 mm</t>
  </si>
  <si>
    <t>Pakiet nr 3 pozycja 15</t>
  </si>
  <si>
    <t>28-32 mm</t>
  </si>
  <si>
    <t>haczykowata typu „j”</t>
  </si>
  <si>
    <t>okrągła przyostrzona</t>
  </si>
  <si>
    <t>Pakiet nr 3 pozycja 16</t>
  </si>
  <si>
    <t>Pakiet nr 3 pozycja 17</t>
  </si>
  <si>
    <t>Pakiet nr 3 pozycja 18</t>
  </si>
  <si>
    <t>40 mm wzmocniona</t>
  </si>
  <si>
    <t>Pakiet nr 3 pozycja 19</t>
  </si>
  <si>
    <t>Pakiet nr 3 pozycja 20</t>
  </si>
  <si>
    <t>Pakiet nr 3 pozycja 21</t>
  </si>
  <si>
    <t>Pakiet nr 3 pozycja 22</t>
  </si>
  <si>
    <t>min 70cm</t>
  </si>
  <si>
    <t>24-26mm</t>
  </si>
  <si>
    <t>Pakiet nr 3 pozycja 23</t>
  </si>
  <si>
    <t>30 mm</t>
  </si>
  <si>
    <t>Pakiet nr 3 pozycja 24</t>
  </si>
  <si>
    <t>Pakiet nr 3 pozycja 25</t>
  </si>
  <si>
    <t>Pakiet nr 3 pozycja 26</t>
  </si>
  <si>
    <t>Pakiet nr 3 pozycja 27</t>
  </si>
  <si>
    <t xml:space="preserve">20 - 22 mm   </t>
  </si>
  <si>
    <t>Pakiet nr 3 pozycja 28</t>
  </si>
  <si>
    <t>70-75cm z dodatkiem triklosanu</t>
  </si>
  <si>
    <t>Pakiet nr 3 pozycja 29</t>
  </si>
  <si>
    <t>Pakiet nr 3 pozycja 30</t>
  </si>
  <si>
    <t>Pakiet nr 3 pozycja 31</t>
  </si>
  <si>
    <t>Pakiet nr 3 pozycja 32</t>
  </si>
  <si>
    <t>Pakiet nr 3 pozycja 33</t>
  </si>
  <si>
    <t xml:space="preserve">70cm </t>
  </si>
  <si>
    <t>min 60mm  grubośc do 1mm</t>
  </si>
  <si>
    <t>pr osta</t>
  </si>
  <si>
    <t>Pakiet nr 3 pozycja 34</t>
  </si>
  <si>
    <t>Pakiet nr 3 pozycja 35</t>
  </si>
  <si>
    <t>Pakiet nr 3 pozycja 36</t>
  </si>
  <si>
    <t>25 - 27 mm</t>
  </si>
  <si>
    <t>Pakiet nr 3 pozycja 37</t>
  </si>
  <si>
    <t xml:space="preserve">3/0 </t>
  </si>
  <si>
    <t>70-75 cm barwiona</t>
  </si>
  <si>
    <t>Pakiet nr 3 pozycja 38</t>
  </si>
  <si>
    <t>16-18mm</t>
  </si>
  <si>
    <t>3/8koła</t>
  </si>
  <si>
    <t>Pakiet nr 3 pozycja 39</t>
  </si>
  <si>
    <t>Pakiet nr 3 pozycja 40</t>
  </si>
  <si>
    <t>45cm</t>
  </si>
  <si>
    <t>2x8mm</t>
  </si>
  <si>
    <t>1/4koła</t>
  </si>
  <si>
    <t>szpatuła/ microlancet</t>
  </si>
  <si>
    <t>Pakiet nr 3 pozycja 41</t>
  </si>
  <si>
    <t>7/0</t>
  </si>
  <si>
    <t>2x6,4 - 6,6 mm</t>
  </si>
  <si>
    <t>Pakiet nr 3 pozycja 42</t>
  </si>
  <si>
    <t>8/0</t>
  </si>
  <si>
    <t>20 - 30cm</t>
  </si>
  <si>
    <t>1x6,4mm</t>
  </si>
  <si>
    <t>Pakiet nr 3 pozycja 43</t>
  </si>
  <si>
    <t>30cm</t>
  </si>
  <si>
    <t>Pakiet nr 3 pozycja 44</t>
  </si>
  <si>
    <t>10/0</t>
  </si>
  <si>
    <t>8-10cm</t>
  </si>
  <si>
    <t>1x6,1 - 6,2cm</t>
  </si>
  <si>
    <t>PAKIET NR 4</t>
  </si>
  <si>
    <t>Nici z igłami i bez: wchłanialne o skróconym czasie wchłaniania 56-70 dni, dwuskładnikowe (np. z kwasu glikolowego i kwasu mlekowego), plecione, powlekane, syntetyczne</t>
  </si>
  <si>
    <t>Pakiet nr 4 pozycja 01</t>
  </si>
  <si>
    <t>Pakiet nr 4 pozycja 02</t>
  </si>
  <si>
    <t>3x 75 cm</t>
  </si>
  <si>
    <t>Pakiet nr 4 pozycja 03</t>
  </si>
  <si>
    <t>Pakiet nr 4 pozycja 04</t>
  </si>
  <si>
    <t>6 x 45cm</t>
  </si>
  <si>
    <t>Pakiet nr 4 pozycja 05</t>
  </si>
  <si>
    <t>Pakiet nr 4 pozycja 06</t>
  </si>
  <si>
    <t>Pakiet nr 4 pozycja 07</t>
  </si>
  <si>
    <t>90-95cm</t>
  </si>
  <si>
    <t>24 - 26  mm</t>
  </si>
  <si>
    <t>Pakiet nr 4 pozycja 08</t>
  </si>
  <si>
    <t>2</t>
  </si>
  <si>
    <t>90-95cm z dodatkiem triklosanu, fioletowa</t>
  </si>
  <si>
    <t>34-36 mm</t>
  </si>
  <si>
    <t>okrągła, wzmocniona</t>
  </si>
  <si>
    <t>Pakiet nr 4 pozycja 09</t>
  </si>
  <si>
    <t>Pakiet nr 4 pozycja 10</t>
  </si>
  <si>
    <t>Pakiet nr 4 pozycja 11</t>
  </si>
  <si>
    <t>Pakiet nr 4 pozycja 12</t>
  </si>
  <si>
    <t>Pakiet nr 4 pozycja 13</t>
  </si>
  <si>
    <t>100 cm</t>
  </si>
  <si>
    <t>76 - 80 mm gruba</t>
  </si>
  <si>
    <t>Pakiet nr 4 pozycja 14</t>
  </si>
  <si>
    <t>Pakiet nr 4 pozycja 15</t>
  </si>
  <si>
    <t>Pakiet nr 4 pozycja 16</t>
  </si>
  <si>
    <t>28-31 mm</t>
  </si>
  <si>
    <t>Pakiet nr 4 pozycja 17</t>
  </si>
  <si>
    <t>Pakiet nr 4 pozycja 18</t>
  </si>
  <si>
    <t>Pakiet nr 4 pozycja 19</t>
  </si>
  <si>
    <t>odwrotnie tnąca</t>
  </si>
  <si>
    <t>Pakiet nr 4 pozycja 20</t>
  </si>
  <si>
    <t>Pakiet nr 4 pozycja 21</t>
  </si>
  <si>
    <t>Pakiet nr 4 pozycja 22</t>
  </si>
  <si>
    <t>Pakiet nr 4 pozycja 23</t>
  </si>
  <si>
    <t>Pakiet nr 4 pozycja 24</t>
  </si>
  <si>
    <t>Pakiet nr 4 pozycja 25</t>
  </si>
  <si>
    <t>Pakiet nr 4 pozycja 26</t>
  </si>
  <si>
    <t>Pakiet nr 4 pozycja 27</t>
  </si>
  <si>
    <t>Pakiet nr 4 pozycja 28</t>
  </si>
  <si>
    <t>Pakiet nr 4 pozycja 29</t>
  </si>
  <si>
    <t>13 mm</t>
  </si>
  <si>
    <t>Pakiet nr 4 pozycja 30</t>
  </si>
  <si>
    <t>Pakiet nr 4 pozycja 31</t>
  </si>
  <si>
    <t>Pakiet nr 4 pozycja 32</t>
  </si>
  <si>
    <t>45 cm</t>
  </si>
  <si>
    <t>16 - 17 mm</t>
  </si>
  <si>
    <t>Pakiet nr 4 pozycja 33</t>
  </si>
  <si>
    <t>30 cm</t>
  </si>
  <si>
    <t>6 mm</t>
  </si>
  <si>
    <t>lanceta</t>
  </si>
  <si>
    <t>PAKIET NR 5</t>
  </si>
  <si>
    <t>Nici z igłami:  wchłanialne po 56 dniach, podtrzymywanie tkankowe 10 dni, monofilamentowe, syntetyczne</t>
  </si>
  <si>
    <t>Pakiet nr 5 pozycja 01</t>
  </si>
  <si>
    <t>70-75 cm niebarwiona</t>
  </si>
  <si>
    <t>Pakiet nr 5 pozycja 02</t>
  </si>
  <si>
    <t>24 - 26 mm</t>
  </si>
  <si>
    <t>Pakiet nr 5 pozycja 03</t>
  </si>
  <si>
    <t>PAKIET NR 6</t>
  </si>
  <si>
    <t>Nici z igłami: wchłanialne do 42 dni, podtrzymywanie tkankowe 10 - 14 dni,  plecione, syntetyczne</t>
  </si>
  <si>
    <t>Pakiet nr 6 pozycja 01</t>
  </si>
  <si>
    <t>okrągłą</t>
  </si>
  <si>
    <t>Pakiet nr 6 pozycja 02</t>
  </si>
  <si>
    <t>PAKIET NR 8</t>
  </si>
  <si>
    <t>Nici z igłami i bez: niewchłanialne, plecione, powlekane, poliestrowe</t>
  </si>
  <si>
    <t>Pakiet nr 8 pozycja 01</t>
  </si>
  <si>
    <t>35 - 39 mm</t>
  </si>
  <si>
    <t>Pakiet nr 8 pozycja 02</t>
  </si>
  <si>
    <t>43-46 mm</t>
  </si>
  <si>
    <t>Pakiet nr 8 pozycja 03</t>
  </si>
  <si>
    <t>75 cm</t>
  </si>
  <si>
    <t>Pakiet nr 8 pozycja 04</t>
  </si>
  <si>
    <t>50-60 mm</t>
  </si>
  <si>
    <t>tnąca lub odwrotnie tnąca</t>
  </si>
  <si>
    <t>Pakiet nr 8 pozycja 05</t>
  </si>
  <si>
    <t>Pakiet nr 8 pozycja 06</t>
  </si>
  <si>
    <t>Pakiet nr 8 pozycja 07</t>
  </si>
  <si>
    <t>Pakiet nr 8 pozycja 08</t>
  </si>
  <si>
    <t>Pakiet nr 8 pozycja 09</t>
  </si>
  <si>
    <t>12x75 cm</t>
  </si>
  <si>
    <t>Pakiet nr 8 pozycja 10</t>
  </si>
  <si>
    <t>19-21 mm</t>
  </si>
  <si>
    <t>Pakiet nr 8 pozycja 11</t>
  </si>
  <si>
    <t>25 - 26 mm</t>
  </si>
  <si>
    <t>Pakiet nr 8 pozycja 12</t>
  </si>
  <si>
    <t>90cm niebieska lub zielona</t>
  </si>
  <si>
    <t>2 x 20 mm</t>
  </si>
  <si>
    <t xml:space="preserve">okrągła </t>
  </si>
  <si>
    <t>Pakiet nr 8 pozycja 13</t>
  </si>
  <si>
    <t>Pakiet nr 8 pozycja 14</t>
  </si>
  <si>
    <t>Pakiet nr 8 pozycja 15</t>
  </si>
  <si>
    <t>Pakiet nr 8 pozycja 16</t>
  </si>
  <si>
    <t>45cm-biała</t>
  </si>
  <si>
    <t>2x 7,9-8,5mm</t>
  </si>
  <si>
    <t xml:space="preserve">Pakiet 8a:Nici z igłami i bez: niewchłanialne, plecione, powlekane, poliestrowe kompatybilne z podkładką </t>
  </si>
  <si>
    <t>Pakiet nr 8a pozycja 1</t>
  </si>
  <si>
    <t>2x75cm</t>
  </si>
  <si>
    <t>2x26 mm</t>
  </si>
  <si>
    <t>Podkładka (pledget) miękka pakowana po min 6 szt  w saszetce</t>
  </si>
  <si>
    <t>3x6-7x1,5mm</t>
  </si>
  <si>
    <t>PAKIET NR 9</t>
  </si>
  <si>
    <t>Nici z igłami: niewchłanialne, monofilamentowe, poliamidowe</t>
  </si>
  <si>
    <t>Pakiet nr 9 pozycja 01</t>
  </si>
  <si>
    <t>40-50 mm</t>
  </si>
  <si>
    <t>Pakiet nr 9 pozycja 02</t>
  </si>
  <si>
    <t>90-100 cm</t>
  </si>
  <si>
    <t>48-50mm</t>
  </si>
  <si>
    <t>Pakiet nr 9 pozycja 03</t>
  </si>
  <si>
    <t>Pakiet nr 9 pozycja 04</t>
  </si>
  <si>
    <t>39-40 mm</t>
  </si>
  <si>
    <t>Pakiet nr 9 pozycja 05</t>
  </si>
  <si>
    <t>Pakiet nr 9 pozycja 06</t>
  </si>
  <si>
    <t>23-26mm</t>
  </si>
  <si>
    <t>Pakiet nr 9 pozycja 07</t>
  </si>
  <si>
    <t>Pakiet nr 9 pozycja 08</t>
  </si>
  <si>
    <t>Pakiet nr 9 pozycja 09</t>
  </si>
  <si>
    <t>Pakiet nr 9 pozycja 10</t>
  </si>
  <si>
    <t>kosmetyczna odwrotnie tnąca lub xflex</t>
  </si>
  <si>
    <t>Pakiet nr 9 pozycja 11</t>
  </si>
  <si>
    <t>Pakiet nr 9 pozycja 12</t>
  </si>
  <si>
    <t>Pakiet nr 9 pozycja 13</t>
  </si>
  <si>
    <t>Pakiet nr 9 pozycja 14</t>
  </si>
  <si>
    <t>Pakiet nr 9 pozycja 15</t>
  </si>
  <si>
    <t>19 mm</t>
  </si>
  <si>
    <t>Pakiet nr 9 pozycja 16</t>
  </si>
  <si>
    <t>Pakiet nr 9 pozycja 17</t>
  </si>
  <si>
    <t>16 mm</t>
  </si>
  <si>
    <t>Pakiet nr 9 pozycja 18</t>
  </si>
  <si>
    <t>Pakiet nr 9 pozycja 19</t>
  </si>
  <si>
    <t>11-12 mm</t>
  </si>
  <si>
    <t>odwrotnie tnąca/ lancet</t>
  </si>
  <si>
    <t>Pakiet nr 9 pozycja 20</t>
  </si>
  <si>
    <t>2x(7-7,13)mm</t>
  </si>
  <si>
    <t>1/2koła</t>
  </si>
  <si>
    <t>szpatuła</t>
  </si>
  <si>
    <t>Pakiet nr 9 pozycja 21</t>
  </si>
  <si>
    <t>2 x 6- 6,2mm</t>
  </si>
  <si>
    <t>szpatuła/microlancet</t>
  </si>
  <si>
    <t>Pakiet nr 9 pozycja 22</t>
  </si>
  <si>
    <t>38 - 45 cm</t>
  </si>
  <si>
    <t>2x 6,4 - 6,6 mm</t>
  </si>
  <si>
    <t>Pakiet nr 9 pozycja 23</t>
  </si>
  <si>
    <t>20-30cm</t>
  </si>
  <si>
    <t>5,5-5,6mm</t>
  </si>
  <si>
    <t>PAKIET NR 10</t>
  </si>
  <si>
    <t>Nici z igłami: niewchłanialne, monofilamentowe, polipropylenowe</t>
  </si>
  <si>
    <t>Pakiet nr 10 pozycja 01</t>
  </si>
  <si>
    <t>40-50mm</t>
  </si>
  <si>
    <t>3/8 koła lub 1/2 koła</t>
  </si>
  <si>
    <t>okragła lub odwrotnie tnąca</t>
  </si>
  <si>
    <t>Pakiet nr 10 pozycja 02</t>
  </si>
  <si>
    <t>okragła wzmocniona</t>
  </si>
  <si>
    <t>Pakiet nr 10 pozycja 04</t>
  </si>
  <si>
    <t>Pakiet nr 10 pozycja 05</t>
  </si>
  <si>
    <t>24 mm</t>
  </si>
  <si>
    <t>Pakiet nr 10 pozycja 06</t>
  </si>
  <si>
    <t>Pakiet nr 10 pozycja 07</t>
  </si>
  <si>
    <t>kosmetyczna odwrotnie tnąca</t>
  </si>
  <si>
    <t>Pakiet nr 10 pozycja 08</t>
  </si>
  <si>
    <t>2 x 10nm</t>
  </si>
  <si>
    <t>Pakiet nr 10 pozycja 10</t>
  </si>
  <si>
    <t>45-75 cm</t>
  </si>
  <si>
    <t>Pakiet nr 10 pozycja 12</t>
  </si>
  <si>
    <r>
      <t xml:space="preserve">20CM-petla </t>
    </r>
    <r>
      <rPr>
        <b/>
        <sz val="8"/>
        <rFont val="Times New Roman"/>
        <family val="1"/>
      </rPr>
      <t>(pakowane po 2 sztuki w saszetce)</t>
    </r>
  </si>
  <si>
    <t>15-15,3mm</t>
  </si>
  <si>
    <t>Okragła-trokarowa lub zaostrzona</t>
  </si>
  <si>
    <t>Pakiet nr 10 pozycja 13</t>
  </si>
  <si>
    <t>20-23cm</t>
  </si>
  <si>
    <t>2 x (16-16,15)mm</t>
  </si>
  <si>
    <t>prosta średnica0,14- 0,15mm</t>
  </si>
  <si>
    <t>PAKIET NR 11 Nici z igłami: niewchłanialne, monofilamentowe, polipropylenowe z polietylenem</t>
  </si>
  <si>
    <t>Pakiet nr 11 pozycja 01</t>
  </si>
  <si>
    <t>90cm</t>
  </si>
  <si>
    <t>2 x 26mm</t>
  </si>
  <si>
    <t xml:space="preserve">okrągła przyostrzona </t>
  </si>
  <si>
    <t>Pakiet nr 11 pozycja 02</t>
  </si>
  <si>
    <t>2x 30 mm</t>
  </si>
  <si>
    <t>okrągła (zaostrzona lub przyostrzona)</t>
  </si>
  <si>
    <t>Pakiet nr 11 pozycja 03</t>
  </si>
  <si>
    <t>2x 36-37 mm</t>
  </si>
  <si>
    <t>Pakiet nr 11 pozycja 04</t>
  </si>
  <si>
    <t>2 x 22 mm</t>
  </si>
  <si>
    <t>okragła wzmocniona, przyostrzona</t>
  </si>
  <si>
    <t>Pakiet nr 11 pozycja 05</t>
  </si>
  <si>
    <t>Pakiet nr 11 pozycja 06</t>
  </si>
  <si>
    <t>Pakiet nr 11 pozycja 07</t>
  </si>
  <si>
    <t>2 x 6 mm</t>
  </si>
  <si>
    <t>Pakiet nr 11 pozycja 08</t>
  </si>
  <si>
    <t>2 x 6,0-6,4 mm</t>
  </si>
  <si>
    <t>okrągła mikro do 140 mikro</t>
  </si>
  <si>
    <t>Pakiet nr 11 pozycja 09</t>
  </si>
  <si>
    <t xml:space="preserve">9/0 </t>
  </si>
  <si>
    <t>23cm</t>
  </si>
  <si>
    <t>2x16mm</t>
  </si>
  <si>
    <t>szpatuła srednica nie większa niż  150 mikronów</t>
  </si>
  <si>
    <t>9/0</t>
  </si>
  <si>
    <t>2 x 5 mm</t>
  </si>
  <si>
    <t>okrągła mikro do 100 mikro</t>
  </si>
  <si>
    <t>20-30 cm</t>
  </si>
  <si>
    <t>5 mm</t>
  </si>
  <si>
    <t>2 x 6,1 mm</t>
  </si>
  <si>
    <t>szpatuła mickrotip/mikrolnacet</t>
  </si>
  <si>
    <t>PAKIET NR 12 kardiochirurgia i chirurgia naczyniowa</t>
  </si>
  <si>
    <t>PAKIET NR 12a: Nici z igłą i bez igły: niewchłanialne, plecione, powlekane, poliamidowe wykonane z długołańcuchowych polimerów alifatycznych- Nylon 6 i Nylon 6.6</t>
  </si>
  <si>
    <t>75cm</t>
  </si>
  <si>
    <t>35 mm</t>
  </si>
  <si>
    <t>12 x 45cm</t>
  </si>
  <si>
    <t>PAKIET 12b: Nici z igłami i bez: Nici niewchłanialne, plecione, poliestrowe z powleczeniem poszczególnych włókien stanowiących strukturę nici</t>
  </si>
  <si>
    <t>8x75cm białe i niebieskie , z łatką  3x6-7x1,5mm pakowane w liczbach parzystych</t>
  </si>
  <si>
    <t>2 x 16 mm</t>
  </si>
  <si>
    <t>8 x 75 cm białe i niebieskie, pakowane w liczbach parzystych</t>
  </si>
  <si>
    <t>10x75cm białe i niebieskie, pakowane w liczbach parzystych</t>
  </si>
  <si>
    <t>2 x 25  mm</t>
  </si>
  <si>
    <t>PAKIET 12c: Nici z igłami:  szwy naczyniowe , niewchłanialne, monifilamentowe, wykonane z polipropylenu z dodatkiem glikolu</t>
  </si>
  <si>
    <t>2 x 26 mm</t>
  </si>
  <si>
    <t>2 x 13mm</t>
  </si>
  <si>
    <t xml:space="preserve">okrągła z mikrostrzem do tkanek zmienionych miażdzycowo </t>
  </si>
  <si>
    <t>2 x 17mm</t>
  </si>
  <si>
    <t>60 cm</t>
  </si>
  <si>
    <t>2 x13 mm</t>
  </si>
  <si>
    <t>2x10 mm</t>
  </si>
  <si>
    <t>okrągła mikrochirurgiczna</t>
  </si>
  <si>
    <t>Pakiet nr 12c pozycja 10</t>
  </si>
  <si>
    <t xml:space="preserve"> 60cm</t>
  </si>
  <si>
    <t xml:space="preserve">3/8 koła, </t>
  </si>
  <si>
    <t xml:space="preserve">okrągła, mikrochirurgiczna </t>
  </si>
  <si>
    <t>Pakiet nr 12c pozycja 11</t>
  </si>
  <si>
    <t>2x9mm</t>
  </si>
  <si>
    <t>PAKIET 12d:Nici specjalistyczne: drut stalowy</t>
  </si>
  <si>
    <t>drut stalowy nierdzewny monofilamentowy, grubość "5", dł. 45 cm - W SASZETCE 4 SZTUKI</t>
  </si>
  <si>
    <t>55 mm, obrotowa</t>
  </si>
  <si>
    <t xml:space="preserve">odwrotnie tnąca, gruba </t>
  </si>
  <si>
    <t>drut stalowy nierdzewny monofilamentowy, grubość "6", dł. 45 cm - W SASZETCE 4 SZTUKI</t>
  </si>
  <si>
    <t>PAKIET NR 13: Kardiochirurgiczny</t>
  </si>
  <si>
    <t>PAKIET NR 13a: Szew sysntetyczny, niewchłanialny, poliestrowy, pleciony,zbudwowany z rdzenia oplecionego mikrowłuknami, powlekany polibutylanem.</t>
  </si>
  <si>
    <t>Biało/zielone 10x75, z łatką 6 x 3 x 1,5 mm</t>
  </si>
  <si>
    <t xml:space="preserve">okrągła, odwrotnie tnąca </t>
  </si>
  <si>
    <t>PAKIET NR 13b:Szew sysntetyczny, polipropylenowy, niewchłanialny, monofilametowy z kontrolowanym rozciąganiem i plastycznym odkształcaniem węzła. Igły o zwiększonej stabilności w imadle, wykonanej ze stopu stali odpornej na odkształcenie</t>
  </si>
  <si>
    <t>okrągła, CC</t>
  </si>
  <si>
    <t>2x17mm</t>
  </si>
  <si>
    <t>okragła taper point</t>
  </si>
  <si>
    <t>2x9,3mm średnica 203 mikrony</t>
  </si>
  <si>
    <t>okragła z mikroostrzem CC, czarna (Visi-black lub analogiczna)</t>
  </si>
  <si>
    <t>Pakiet nr 14 pozycja 01</t>
  </si>
  <si>
    <t>Pakiet nr 14 pozycja 02</t>
  </si>
  <si>
    <t>37-40 mm</t>
  </si>
  <si>
    <t>Pakiet nr 14 pozycja 03</t>
  </si>
  <si>
    <t>100-150 cm</t>
  </si>
  <si>
    <t>37-39 mm</t>
  </si>
  <si>
    <t>23-25mm</t>
  </si>
  <si>
    <t>1x16mm</t>
  </si>
  <si>
    <t>18-20mm</t>
  </si>
  <si>
    <t>2x7,9-8mm</t>
  </si>
  <si>
    <t>spatuła lub odwrotnie tnąca lub microlancet</t>
  </si>
  <si>
    <t>2x6,5-7mm</t>
  </si>
  <si>
    <t>spatuła lub odwrotnie tnąca</t>
  </si>
  <si>
    <t>Pakiet nr 15 pozycja 01</t>
  </si>
  <si>
    <t xml:space="preserve">implant kolagenowy do wypełniania kości Osteovit </t>
  </si>
  <si>
    <t>1x1x1 cm</t>
  </si>
  <si>
    <t>Pakiet nr 15 pozycja 02</t>
  </si>
  <si>
    <t>2x2x1 cm</t>
  </si>
  <si>
    <t>Pakiet nr 15 pozycja 03</t>
  </si>
  <si>
    <t>8 (USP 6)</t>
  </si>
  <si>
    <t>nić pleciona dł. min. 45cm, niewchłanialna (poliestrowa) - zestaw typu Cervix Set</t>
  </si>
  <si>
    <t>2 x 45mm</t>
  </si>
  <si>
    <t>okrągła-tępa</t>
  </si>
  <si>
    <t>Pakiet nr 15 pozycja 04</t>
  </si>
  <si>
    <t>0,5cm (taśma)</t>
  </si>
  <si>
    <t>nić pleciona, niewchłanialna (poliestrowa), długość min 40cm</t>
  </si>
  <si>
    <t>2x (45-50)mm</t>
  </si>
  <si>
    <t>okragła/ okragła tępa</t>
  </si>
  <si>
    <t>Pakiet nr 15 pozycja 05</t>
  </si>
  <si>
    <t>Typu parenchyma, dł. nici  min 60 cm</t>
  </si>
  <si>
    <t>2 x 85 mm</t>
  </si>
  <si>
    <t>Pakiet nr 15 pozycja 06</t>
  </si>
  <si>
    <t>typu Ventrofil 90 cm</t>
  </si>
  <si>
    <t>2 x 100 mm</t>
  </si>
  <si>
    <t>Pakiet nr 15 pozycja 07</t>
  </si>
  <si>
    <t>wosk kostny a’2,5 g mieszanina wosku pszczelego  i wazeliny</t>
  </si>
  <si>
    <t>saszetka</t>
  </si>
  <si>
    <t xml:space="preserve">nić z GORE-TEX dł. min 90cm, </t>
  </si>
  <si>
    <t>2xTH-26</t>
  </si>
  <si>
    <t>nić z GORE-TEX dł. min 90cm,  z podkładkami</t>
  </si>
  <si>
    <t>2xTH-22</t>
  </si>
  <si>
    <t>2 x 17-18mm</t>
  </si>
  <si>
    <t>nić z GORE-TEX dł. min 75cm, z łatką</t>
  </si>
  <si>
    <t>2 x 22mm</t>
  </si>
  <si>
    <t xml:space="preserve">nić z GORE-TEX dł. min 75cm, </t>
  </si>
  <si>
    <t>2xTTc-9</t>
  </si>
  <si>
    <t>NICI.PAKIETY 2019 dwulatka tu robimy.xls — raport zgodności</t>
  </si>
  <si>
    <t>Uruchom na: 2019-05-17 10:41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</si>
  <si>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</si>
  <si>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</si>
  <si>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</si>
  <si>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</si>
  <si>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</si>
  <si>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</si>
  <si>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90-95 cm</t>
  </si>
  <si>
    <t>prosta</t>
  </si>
  <si>
    <t>Pakiet nr 9 pozycja 24</t>
  </si>
  <si>
    <t>36</t>
  </si>
  <si>
    <t>Pakiet nr 12c pozycja 12</t>
  </si>
  <si>
    <t>Pakiet nr 12c pozycja 13</t>
  </si>
  <si>
    <t>Pakiet nr 12c pozycja 14</t>
  </si>
  <si>
    <t>Pakiet nr 12c pozycja 15</t>
  </si>
  <si>
    <t>2x16 mm</t>
  </si>
  <si>
    <t>2x22 mm</t>
  </si>
  <si>
    <t>PAKIET 12e: Monofilament syntetyczny wch łanialny o okresie 180 dni, o podtrzymywaniu tkankowym ok 65% po 3 tyg. i 50% po 4 tyg. Do implantacji.</t>
  </si>
  <si>
    <t>PAKIET 14. Chirurgia naczyniowa: Szew sysntetyczny, polipropylenowy, niewchłanialny, monofilametowy z kontrolowanym rozciąganiem i plastycznym odkształcaniem węzła. Igły o zwiększonej stabilności w imadle, wykonanej ze stopu stali odpornej na odkształcenie</t>
  </si>
  <si>
    <t>75cm niebieska</t>
  </si>
  <si>
    <r>
      <t>okrągła CC z mikroostrzem podwójna średnica 305</t>
    </r>
    <r>
      <rPr>
        <sz val="8"/>
        <rFont val="Calibri"/>
        <family val="2"/>
      </rPr>
      <t>µ</t>
    </r>
    <r>
      <rPr>
        <sz val="7.2"/>
        <rFont val="Times New Roman"/>
        <family val="1"/>
      </rPr>
      <t xml:space="preserve"> Kąt 135</t>
    </r>
    <r>
      <rPr>
        <sz val="7.2"/>
        <rFont val="Calibri"/>
        <family val="2"/>
      </rPr>
      <t>°</t>
    </r>
  </si>
  <si>
    <t>okrągła CC z mikroostrzem podwójna średnica 305µ Kąt 135°</t>
  </si>
  <si>
    <t>okrągła CC z mikroostrzem podwójna średnica 254µ Kąt 180°</t>
  </si>
  <si>
    <t>Pakiet nr 12e pozycja 1</t>
  </si>
  <si>
    <t>Pakiet nr 12e pozycja 2</t>
  </si>
  <si>
    <t>Pakiet nr 12e pozycja 3</t>
  </si>
  <si>
    <t>Pakiet nr 12e pozycja 4</t>
  </si>
  <si>
    <t>Pakiet nr 15 pozycja 08</t>
  </si>
  <si>
    <t>Pakiet nr 15 pozycja 09</t>
  </si>
  <si>
    <t>Pakiet nr 15 pozycja 10</t>
  </si>
  <si>
    <t>Pakiet nr 15 pozycja 11</t>
  </si>
  <si>
    <t>Pakiet nr 15 pozycja 12</t>
  </si>
  <si>
    <t>Pakiet nr 15 pozycja 13</t>
  </si>
  <si>
    <t>Pakiet nr 15 pozycja 14</t>
  </si>
  <si>
    <t>Pakiet nr 15 pozycja 15</t>
  </si>
  <si>
    <t>Pakiet nr 15 pozycja 16</t>
  </si>
  <si>
    <t>Pakiet nr 16 pozycja 01</t>
  </si>
  <si>
    <t>Pakiet nr 16 pozycja 02</t>
  </si>
  <si>
    <t>Pakiet nr 16 pozycja 03</t>
  </si>
  <si>
    <t>Pakiet nr 16 pozycja 04</t>
  </si>
  <si>
    <t>Pakiet nr 16 pozycja 05</t>
  </si>
  <si>
    <t>Pakiet nr 16 pozycja 06</t>
  </si>
  <si>
    <t>Pakiet nr 16 pozycja 07</t>
  </si>
  <si>
    <t>Pakiet nr 16a pozycja 01</t>
  </si>
  <si>
    <t>Pakiet nr 16a pozycja 02</t>
  </si>
  <si>
    <t>Pakiet nr 16a pozycja 03</t>
  </si>
  <si>
    <t>Pakiet nr 16a pozycja 04</t>
  </si>
  <si>
    <t>Pakiet nr 16a pozycja 05</t>
  </si>
  <si>
    <t>Pakiet nr 16a pozycja 06</t>
  </si>
  <si>
    <t>PAKIET NR 15 Nici z igłami i bez: niewchłanialne, plecione, powlekane, naturalne, jedwabne</t>
  </si>
  <si>
    <t>PAKIET NR 16 Nici specjalistyczne oraz implanty tkankowe</t>
  </si>
  <si>
    <t>PAKIET NR 16a: Szwy niewchłanialne GORE-TEXOWE</t>
  </si>
  <si>
    <t>Pakiet nr 8a pozycja 2</t>
  </si>
  <si>
    <t>Pakiet nr 8a pozycja 3</t>
  </si>
  <si>
    <t>3</t>
  </si>
  <si>
    <t>Pakiet nr 13b pozycja 01</t>
  </si>
  <si>
    <t>Pakiet nr 13b pozycja 02</t>
  </si>
  <si>
    <t>Pakiet nr 13b pozycja 03</t>
  </si>
  <si>
    <t>Pakiet nr 13b pozycja 04</t>
  </si>
  <si>
    <t>Pakiet nr 13a pozycja 01</t>
  </si>
  <si>
    <t>Pakiet nr 12d pozycja 01</t>
  </si>
  <si>
    <t>Pakiet nr 12d pozycja 02</t>
  </si>
  <si>
    <t>Pakiet nr 12c pozycja 01</t>
  </si>
  <si>
    <t>Pakiet nr 12c pozycja 02</t>
  </si>
  <si>
    <t>Pakiet nr 12c pozycja 03</t>
  </si>
  <si>
    <t>Pakiet nr 12c pozycja 04</t>
  </si>
  <si>
    <t>Pakiet nr 12c pozycja 05</t>
  </si>
  <si>
    <t>Pakiet nr 12c pozycja 06</t>
  </si>
  <si>
    <t>Pakiet nr 12c pozycja 08</t>
  </si>
  <si>
    <t>Pakiet nr 12c pozycja 09</t>
  </si>
  <si>
    <t>Pakiet nr 12b pozycja 01</t>
  </si>
  <si>
    <t>Pakiet nr 12b pozycja 02</t>
  </si>
  <si>
    <t>Pakiet nr 12b pozycja 03</t>
  </si>
  <si>
    <t>Pakiet nr 12b pozycja 04</t>
  </si>
  <si>
    <t>Pakiet nr 12b pozycja 05</t>
  </si>
  <si>
    <t>Pakiet nr 12a pozycja 01</t>
  </si>
  <si>
    <t>Pakiet nr 12a pozycja 02</t>
  </si>
  <si>
    <t>Pakiet nr 12a pozycja 03</t>
  </si>
  <si>
    <t xml:space="preserve">Formularze cenowe </t>
  </si>
  <si>
    <t>załacznik nr 1</t>
  </si>
  <si>
    <t>cena jednostkowa  netto</t>
  </si>
  <si>
    <t>Cena jednostkowa
brutto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</si>
</sst>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;[Red]\-#,##0.00\ "/>
    <numFmt numFmtId="166" formatCode="dd\ mmm"/>
    <numFmt numFmtId="167" formatCode="#,##0.00\ [$zł-415];[Red]\-#,##0.00\ [$zł-415]"/>
    <numFmt numFmtId="168" formatCode="#,##0.00_ ;[Red]\-#,##0.00\ 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</numFmts>
  <fonts count="57"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7.2"/>
      <name val="Times New Roman"/>
      <family val="1"/>
    </font>
    <font>
      <sz val="7.2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44" applyFont="1" applyFill="1" applyBorder="1" applyAlignment="1">
      <alignment horizontal="left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49" fontId="2" fillId="0" borderId="0" xfId="44" applyNumberFormat="1" applyFont="1" applyFill="1" applyBorder="1" applyAlignment="1">
      <alignment horizontal="center" vertical="center"/>
      <protection/>
    </xf>
    <xf numFmtId="3" fontId="2" fillId="0" borderId="0" xfId="44" applyNumberFormat="1" applyFont="1" applyFill="1" applyBorder="1" applyAlignment="1">
      <alignment horizontal="center" vertical="center"/>
      <protection/>
    </xf>
    <xf numFmtId="165" fontId="2" fillId="0" borderId="0" xfId="44" applyNumberFormat="1" applyFont="1" applyFill="1" applyBorder="1" applyAlignment="1">
      <alignment horizontal="center" vertical="center"/>
      <protection/>
    </xf>
    <xf numFmtId="165" fontId="2" fillId="0" borderId="10" xfId="44" applyNumberFormat="1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11" xfId="44" applyFont="1" applyFill="1" applyBorder="1" applyAlignment="1">
      <alignment horizontal="center" vertical="center" wrapText="1"/>
      <protection/>
    </xf>
    <xf numFmtId="49" fontId="3" fillId="0" borderId="11" xfId="44" applyNumberFormat="1" applyFont="1" applyFill="1" applyBorder="1" applyAlignment="1">
      <alignment horizontal="center" vertical="center" wrapText="1"/>
      <protection/>
    </xf>
    <xf numFmtId="3" fontId="3" fillId="0" borderId="11" xfId="44" applyNumberFormat="1" applyFont="1" applyFill="1" applyBorder="1" applyAlignment="1">
      <alignment horizontal="center" vertical="center" wrapText="1"/>
      <protection/>
    </xf>
    <xf numFmtId="165" fontId="3" fillId="0" borderId="11" xfId="44" applyNumberFormat="1" applyFont="1" applyFill="1" applyBorder="1" applyAlignment="1">
      <alignment horizontal="center" vertical="center" wrapText="1"/>
      <protection/>
    </xf>
    <xf numFmtId="4" fontId="3" fillId="0" borderId="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5" fillId="33" borderId="11" xfId="44" applyFont="1" applyFill="1" applyBorder="1" applyAlignment="1">
      <alignment horizontal="left" vertical="center"/>
      <protection/>
    </xf>
    <xf numFmtId="0" fontId="0" fillId="33" borderId="0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6" fillId="0" borderId="0" xfId="44" applyFont="1" applyFill="1" applyBorder="1" applyAlignment="1">
      <alignment horizontal="left" vertical="center"/>
      <protection/>
    </xf>
    <xf numFmtId="0" fontId="5" fillId="0" borderId="11" xfId="44" applyFont="1" applyFill="1" applyBorder="1" applyAlignment="1">
      <alignment horizontal="left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11" xfId="44" applyNumberFormat="1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34" borderId="11" xfId="44" applyFont="1" applyFill="1" applyBorder="1" applyAlignment="1">
      <alignment horizontal="center" vertical="center" wrapText="1"/>
      <protection/>
    </xf>
    <xf numFmtId="0" fontId="2" fillId="34" borderId="0" xfId="44" applyFont="1" applyFill="1" applyBorder="1" applyAlignment="1">
      <alignment horizontal="left" vertical="center"/>
      <protection/>
    </xf>
    <xf numFmtId="164" fontId="2" fillId="0" borderId="11" xfId="44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/>
    </xf>
    <xf numFmtId="0" fontId="2" fillId="33" borderId="0" xfId="44" applyFont="1" applyFill="1" applyBorder="1" applyAlignment="1">
      <alignment horizontal="left" vertical="center"/>
      <protection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 vertical="center"/>
    </xf>
    <xf numFmtId="0" fontId="9" fillId="33" borderId="0" xfId="44" applyFont="1" applyFill="1" applyBorder="1" applyAlignment="1">
      <alignment horizontal="left" vertical="center"/>
      <protection/>
    </xf>
    <xf numFmtId="0" fontId="3" fillId="0" borderId="11" xfId="44" applyFont="1" applyFill="1" applyBorder="1" applyAlignment="1">
      <alignment horizontal="left" vertical="center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/>
    </xf>
    <xf numFmtId="0" fontId="3" fillId="0" borderId="0" xfId="44" applyFont="1" applyFill="1" applyBorder="1" applyAlignment="1">
      <alignment horizontal="left" vertical="center"/>
      <protection/>
    </xf>
    <xf numFmtId="0" fontId="2" fillId="0" borderId="10" xfId="44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5" fillId="0" borderId="11" xfId="44" applyFont="1" applyFill="1" applyBorder="1" applyAlignment="1">
      <alignment horizontal="justify" vertical="center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1" fillId="33" borderId="0" xfId="44" applyFont="1" applyFill="1">
      <alignment/>
      <protection/>
    </xf>
    <xf numFmtId="0" fontId="2" fillId="0" borderId="11" xfId="0" applyFont="1" applyFill="1" applyBorder="1" applyAlignment="1">
      <alignment vertical="center"/>
    </xf>
    <xf numFmtId="166" fontId="2" fillId="0" borderId="11" xfId="0" applyNumberFormat="1" applyFont="1" applyFill="1" applyBorder="1" applyAlignment="1">
      <alignment horizontal="center" vertical="center" wrapText="1"/>
    </xf>
    <xf numFmtId="49" fontId="2" fillId="0" borderId="11" xfId="45" applyNumberFormat="1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justify" vertical="center"/>
      <protection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9" fillId="0" borderId="11" xfId="44" applyNumberFormat="1" applyFont="1" applyFill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/>
    </xf>
    <xf numFmtId="49" fontId="9" fillId="0" borderId="11" xfId="45" applyNumberFormat="1" applyFont="1" applyFill="1" applyBorder="1" applyAlignment="1">
      <alignment horizontal="center" vertical="center" wrapText="1"/>
      <protection/>
    </xf>
    <xf numFmtId="0" fontId="9" fillId="0" borderId="11" xfId="45" applyFont="1" applyFill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horizontal="center" vertical="center"/>
      <protection/>
    </xf>
    <xf numFmtId="49" fontId="3" fillId="0" borderId="11" xfId="44" applyNumberFormat="1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12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/>
    </xf>
    <xf numFmtId="165" fontId="5" fillId="0" borderId="11" xfId="0" applyNumberFormat="1" applyFont="1" applyFill="1" applyBorder="1" applyAlignment="1">
      <alignment horizontal="center" vertical="center"/>
    </xf>
    <xf numFmtId="0" fontId="0" fillId="0" borderId="0" xfId="44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44" applyFont="1" applyFill="1" applyBorder="1" applyAlignment="1">
      <alignment horizontal="left" vertical="center"/>
      <protection/>
    </xf>
    <xf numFmtId="164" fontId="8" fillId="0" borderId="11" xfId="0" applyNumberFormat="1" applyFont="1" applyFill="1" applyBorder="1" applyAlignment="1">
      <alignment horizontal="center" vertical="center"/>
    </xf>
    <xf numFmtId="164" fontId="3" fillId="0" borderId="11" xfId="44" applyNumberFormat="1" applyFont="1" applyFill="1" applyBorder="1" applyAlignment="1">
      <alignment horizontal="center" vertical="center" wrapText="1"/>
      <protection/>
    </xf>
    <xf numFmtId="164" fontId="2" fillId="0" borderId="11" xfId="44" applyNumberFormat="1" applyFont="1" applyFill="1" applyBorder="1" applyAlignment="1">
      <alignment horizontal="center" vertical="center" wrapText="1"/>
      <protection/>
    </xf>
    <xf numFmtId="164" fontId="2" fillId="0" borderId="1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/>
    </xf>
    <xf numFmtId="49" fontId="2" fillId="0" borderId="11" xfId="44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/>
    </xf>
    <xf numFmtId="0" fontId="2" fillId="0" borderId="11" xfId="44" applyNumberFormat="1" applyFont="1" applyFill="1" applyBorder="1" applyAlignment="1" applyProtection="1">
      <alignment horizontal="center" vertical="center"/>
      <protection/>
    </xf>
    <xf numFmtId="0" fontId="2" fillId="0" borderId="11" xfId="44" applyNumberFormat="1" applyFont="1" applyFill="1" applyBorder="1" applyAlignment="1" applyProtection="1">
      <alignment horizontal="center" vertical="center" wrapText="1"/>
      <protection/>
    </xf>
    <xf numFmtId="164" fontId="2" fillId="0" borderId="11" xfId="44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66" fontId="2" fillId="0" borderId="11" xfId="44" applyNumberFormat="1" applyFont="1" applyFill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/>
      <protection/>
    </xf>
    <xf numFmtId="164" fontId="8" fillId="0" borderId="11" xfId="0" applyNumberFormat="1" applyFont="1" applyFill="1" applyBorder="1" applyAlignment="1">
      <alignment horizontal="left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2" fillId="0" borderId="0" xfId="44" applyNumberFormat="1" applyFont="1" applyFill="1" applyBorder="1" applyAlignment="1">
      <alignment horizontal="center" vertical="center"/>
      <protection/>
    </xf>
    <xf numFmtId="49" fontId="2" fillId="0" borderId="11" xfId="44" applyNumberFormat="1" applyFont="1" applyFill="1" applyBorder="1" applyAlignment="1">
      <alignment vertical="center"/>
      <protection/>
    </xf>
    <xf numFmtId="0" fontId="2" fillId="36" borderId="11" xfId="44" applyFont="1" applyFill="1" applyBorder="1" applyAlignment="1">
      <alignment horizontal="center" vertical="center" wrapText="1"/>
      <protection/>
    </xf>
    <xf numFmtId="0" fontId="2" fillId="37" borderId="11" xfId="44" applyFont="1" applyFill="1" applyBorder="1" applyAlignment="1">
      <alignment horizontal="center" vertical="center" wrapText="1"/>
      <protection/>
    </xf>
    <xf numFmtId="49" fontId="2" fillId="36" borderId="11" xfId="44" applyNumberFormat="1" applyFont="1" applyFill="1" applyBorder="1" applyAlignment="1">
      <alignment horizontal="center" vertical="center"/>
      <protection/>
    </xf>
    <xf numFmtId="0" fontId="2" fillId="37" borderId="0" xfId="44" applyFont="1" applyFill="1" applyBorder="1" applyAlignment="1">
      <alignment horizontal="center" vertical="center"/>
      <protection/>
    </xf>
    <xf numFmtId="0" fontId="1" fillId="0" borderId="0" xfId="44" applyFont="1" applyFill="1">
      <alignment/>
      <protection/>
    </xf>
    <xf numFmtId="0" fontId="8" fillId="0" borderId="11" xfId="44" applyFont="1" applyFill="1" applyBorder="1" applyAlignment="1">
      <alignment horizontal="left" vertical="center" wrapText="1"/>
      <protection/>
    </xf>
    <xf numFmtId="0" fontId="8" fillId="0" borderId="0" xfId="44" applyFont="1" applyFill="1" applyAlignment="1">
      <alignment vertical="center"/>
      <protection/>
    </xf>
    <xf numFmtId="169" fontId="2" fillId="0" borderId="11" xfId="0" applyNumberFormat="1" applyFont="1" applyFill="1" applyBorder="1" applyAlignment="1">
      <alignment horizontal="left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1" xfId="44" applyFont="1" applyBorder="1" applyAlignment="1">
      <alignment horizontal="center" vertical="center"/>
      <protection/>
    </xf>
    <xf numFmtId="3" fontId="2" fillId="37" borderId="11" xfId="44" applyNumberFormat="1" applyFont="1" applyFill="1" applyBorder="1" applyAlignment="1">
      <alignment horizontal="center" vertical="center" wrapText="1"/>
      <protection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44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7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174" fontId="1" fillId="0" borderId="19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74" fontId="1" fillId="0" borderId="21" xfId="0" applyNumberFormat="1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174" fontId="1" fillId="0" borderId="18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5" fillId="33" borderId="11" xfId="44" applyFont="1" applyFill="1" applyBorder="1" applyAlignment="1">
      <alignment horizontal="left" vertical="center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164" fontId="8" fillId="0" borderId="11" xfId="0" applyNumberFormat="1" applyFont="1" applyFill="1" applyBorder="1" applyAlignment="1">
      <alignment horizontal="center" vertical="center"/>
    </xf>
    <xf numFmtId="49" fontId="5" fillId="35" borderId="11" xfId="44" applyNumberFormat="1" applyFont="1" applyFill="1" applyBorder="1" applyAlignment="1">
      <alignment vertical="center"/>
      <protection/>
    </xf>
    <xf numFmtId="0" fontId="5" fillId="21" borderId="18" xfId="44" applyFont="1" applyFill="1" applyBorder="1" applyAlignment="1">
      <alignment horizontal="left" vertical="center"/>
      <protection/>
    </xf>
    <xf numFmtId="0" fontId="5" fillId="21" borderId="22" xfId="44" applyFont="1" applyFill="1" applyBorder="1" applyAlignment="1">
      <alignment horizontal="left" vertical="center"/>
      <protection/>
    </xf>
    <xf numFmtId="0" fontId="5" fillId="21" borderId="10" xfId="44" applyFont="1" applyFill="1" applyBorder="1" applyAlignment="1">
      <alignment horizontal="left" vertical="center"/>
      <protection/>
    </xf>
    <xf numFmtId="164" fontId="8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33" borderId="0" xfId="44" applyFont="1" applyFill="1" applyBorder="1">
      <alignment/>
      <protection/>
    </xf>
    <xf numFmtId="0" fontId="5" fillId="35" borderId="11" xfId="44" applyFont="1" applyFill="1" applyBorder="1" applyAlignment="1">
      <alignment horizontal="justify" vertical="center"/>
      <protection/>
    </xf>
    <xf numFmtId="0" fontId="8" fillId="33" borderId="11" xfId="44" applyFont="1" applyFill="1" applyBorder="1" applyAlignment="1">
      <alignment horizontal="left" vertical="center" wrapText="1"/>
      <protection/>
    </xf>
    <xf numFmtId="0" fontId="5" fillId="35" borderId="11" xfId="44" applyFont="1" applyFill="1" applyBorder="1" applyAlignment="1">
      <alignment horizontal="left" vertical="center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33" borderId="11" xfId="44" applyNumberFormat="1" applyFont="1" applyFill="1" applyBorder="1" applyAlignment="1" applyProtection="1">
      <alignment horizontal="center" vertical="center"/>
      <protection/>
    </xf>
    <xf numFmtId="49" fontId="17" fillId="0" borderId="0" xfId="44" applyNumberFormat="1" applyFont="1" applyFill="1" applyBorder="1" applyAlignment="1">
      <alignment horizontal="center" vertical="center"/>
      <protection/>
    </xf>
    <xf numFmtId="49" fontId="2" fillId="0" borderId="0" xfId="44" applyNumberFormat="1" applyFont="1" applyFill="1" applyBorder="1" applyAlignment="1">
      <alignment horizontal="center" vertical="center"/>
      <protection/>
    </xf>
    <xf numFmtId="0" fontId="8" fillId="0" borderId="19" xfId="44" applyFont="1" applyBorder="1" applyAlignment="1">
      <alignment horizontal="center" vertical="center"/>
      <protection/>
    </xf>
    <xf numFmtId="0" fontId="8" fillId="0" borderId="23" xfId="44" applyFont="1" applyBorder="1" applyAlignment="1">
      <alignment horizontal="center" vertical="center"/>
      <protection/>
    </xf>
    <xf numFmtId="0" fontId="8" fillId="0" borderId="24" xfId="44" applyFont="1" applyBorder="1" applyAlignment="1">
      <alignment horizontal="center" vertical="center"/>
      <protection/>
    </xf>
    <xf numFmtId="0" fontId="8" fillId="0" borderId="0" xfId="44" applyFont="1" applyAlignment="1">
      <alignment horizontal="center" vertical="center"/>
      <protection/>
    </xf>
    <xf numFmtId="0" fontId="3" fillId="0" borderId="25" xfId="44" applyFont="1" applyFill="1" applyBorder="1" applyAlignment="1">
      <alignment horizontal="center" vertical="center" wrapText="1"/>
      <protection/>
    </xf>
    <xf numFmtId="0" fontId="3" fillId="0" borderId="26" xfId="44" applyFont="1" applyFill="1" applyBorder="1" applyAlignment="1">
      <alignment horizontal="center" vertical="center" wrapText="1"/>
      <protection/>
    </xf>
    <xf numFmtId="0" fontId="3" fillId="0" borderId="13" xfId="44" applyFont="1" applyFill="1" applyBorder="1" applyAlignment="1">
      <alignment horizontal="center" vertical="center" wrapText="1"/>
      <protection/>
    </xf>
    <xf numFmtId="164" fontId="8" fillId="0" borderId="1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5" fillId="33" borderId="11" xfId="44" applyFont="1" applyFill="1" applyBorder="1" applyAlignment="1">
      <alignment horizontal="justify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5"/>
  <sheetViews>
    <sheetView tabSelected="1" view="pageBreakPreview" zoomScale="93" zoomScaleNormal="93" zoomScaleSheetLayoutView="93" zoomScalePageLayoutView="0" workbookViewId="0" topLeftCell="B1">
      <pane ySplit="3" topLeftCell="A217" activePane="bottomLeft" state="frozen"/>
      <selection pane="topLeft" activeCell="A1" sqref="A1"/>
      <selection pane="bottomLeft" activeCell="Z224" sqref="Z224"/>
    </sheetView>
  </sheetViews>
  <sheetFormatPr defaultColWidth="11.57421875" defaultRowHeight="12.75"/>
  <cols>
    <col min="1" max="1" width="0" style="1" hidden="1" customWidth="1"/>
    <col min="2" max="2" width="8.00390625" style="2" customWidth="1"/>
    <col min="3" max="3" width="14.57421875" style="3" customWidth="1"/>
    <col min="4" max="4" width="11.28125" style="4" customWidth="1"/>
    <col min="5" max="5" width="11.28125" style="5" customWidth="1"/>
    <col min="6" max="8" width="11.28125" style="4" customWidth="1"/>
    <col min="9" max="9" width="11.7109375" style="4" customWidth="1"/>
    <col min="10" max="10" width="11.28125" style="128" customWidth="1"/>
    <col min="11" max="11" width="11.28125" style="123" customWidth="1"/>
    <col min="12" max="12" width="12.421875" style="6" customWidth="1"/>
    <col min="13" max="14" width="11.28125" style="7" customWidth="1"/>
    <col min="15" max="15" width="11.28125" style="8" customWidth="1"/>
    <col min="16" max="18" width="11.28125" style="9" customWidth="1"/>
    <col min="19" max="21" width="11.57421875" style="4" customWidth="1"/>
    <col min="22" max="245" width="11.57421875" style="3" customWidth="1"/>
    <col min="246" max="248" width="11.57421875" style="10" customWidth="1"/>
  </cols>
  <sheetData>
    <row r="1" spans="5:18" ht="12.75">
      <c r="E1" s="170" t="s">
        <v>553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4"/>
      <c r="R1" s="4"/>
    </row>
    <row r="2" spans="2:18" ht="12.75">
      <c r="B2" s="138" t="s">
        <v>554</v>
      </c>
      <c r="C2" s="138"/>
      <c r="D2" s="138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4"/>
      <c r="R2" s="4"/>
    </row>
    <row r="3" spans="1:18" s="18" customFormat="1" ht="33.75">
      <c r="A3" s="45"/>
      <c r="B3" s="12" t="s">
        <v>0</v>
      </c>
      <c r="C3" s="13" t="s">
        <v>1</v>
      </c>
      <c r="D3" s="13"/>
      <c r="E3" s="13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35" t="s">
        <v>7</v>
      </c>
      <c r="K3" s="107" t="s">
        <v>555</v>
      </c>
      <c r="L3" s="14" t="s">
        <v>556</v>
      </c>
      <c r="M3" s="15" t="s">
        <v>8</v>
      </c>
      <c r="N3" s="15" t="s">
        <v>9</v>
      </c>
      <c r="O3" s="12" t="s">
        <v>10</v>
      </c>
      <c r="P3" s="16" t="s">
        <v>11</v>
      </c>
      <c r="Q3" s="16" t="s">
        <v>12</v>
      </c>
      <c r="R3" s="17" t="s">
        <v>13</v>
      </c>
    </row>
    <row r="4" spans="1:130" s="21" customFormat="1" ht="12.75">
      <c r="A4" s="19"/>
      <c r="B4" s="12"/>
      <c r="C4" s="20" t="s">
        <v>14</v>
      </c>
      <c r="D4" s="150" t="s">
        <v>15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</row>
    <row r="5" spans="1:18" s="31" customFormat="1" ht="22.5">
      <c r="A5" s="22"/>
      <c r="B5" s="12">
        <v>1</v>
      </c>
      <c r="C5" s="23"/>
      <c r="D5" s="24" t="s">
        <v>16</v>
      </c>
      <c r="E5" s="25" t="s">
        <v>17</v>
      </c>
      <c r="F5" s="22" t="s">
        <v>18</v>
      </c>
      <c r="G5" s="22" t="s">
        <v>19</v>
      </c>
      <c r="H5" s="22" t="s">
        <v>20</v>
      </c>
      <c r="I5" s="24" t="s">
        <v>21</v>
      </c>
      <c r="J5" s="125">
        <f>40*12</f>
        <v>480</v>
      </c>
      <c r="K5" s="108"/>
      <c r="L5" s="26"/>
      <c r="M5" s="27"/>
      <c r="N5" s="27"/>
      <c r="O5" s="28"/>
      <c r="P5" s="29"/>
      <c r="Q5" s="30"/>
      <c r="R5" s="30"/>
    </row>
    <row r="6" spans="1:245" s="36" customFormat="1" ht="22.5">
      <c r="A6" s="12"/>
      <c r="B6" s="12">
        <v>2</v>
      </c>
      <c r="C6" s="32"/>
      <c r="D6" s="24" t="s">
        <v>22</v>
      </c>
      <c r="E6" s="33">
        <v>1</v>
      </c>
      <c r="F6" s="24" t="s">
        <v>23</v>
      </c>
      <c r="G6" s="24" t="s">
        <v>24</v>
      </c>
      <c r="H6" s="24" t="s">
        <v>20</v>
      </c>
      <c r="I6" s="24" t="s">
        <v>21</v>
      </c>
      <c r="J6" s="136">
        <f>12*610</f>
        <v>7320</v>
      </c>
      <c r="K6" s="109"/>
      <c r="L6" s="26"/>
      <c r="M6" s="27"/>
      <c r="N6" s="27"/>
      <c r="O6" s="45"/>
      <c r="P6" s="46"/>
      <c r="Q6" s="45"/>
      <c r="R6" s="45"/>
      <c r="S6" s="35"/>
      <c r="T6" s="35"/>
      <c r="U6" s="35"/>
      <c r="V6" s="35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</row>
    <row r="7" spans="1:22" ht="22.5">
      <c r="A7" s="12"/>
      <c r="B7" s="12">
        <v>3</v>
      </c>
      <c r="C7" s="32"/>
      <c r="D7" s="24" t="s">
        <v>25</v>
      </c>
      <c r="E7" s="38" t="s">
        <v>26</v>
      </c>
      <c r="F7" s="22" t="s">
        <v>27</v>
      </c>
      <c r="G7" s="9" t="s">
        <v>24</v>
      </c>
      <c r="H7" s="9" t="s">
        <v>20</v>
      </c>
      <c r="I7" s="22" t="s">
        <v>28</v>
      </c>
      <c r="J7" s="126">
        <f>12*16</f>
        <v>192</v>
      </c>
      <c r="K7" s="44"/>
      <c r="L7" s="26"/>
      <c r="M7" s="27"/>
      <c r="N7" s="27"/>
      <c r="O7" s="45"/>
      <c r="P7" s="46"/>
      <c r="Q7" s="45"/>
      <c r="R7" s="45"/>
      <c r="S7" s="35"/>
      <c r="T7" s="35"/>
      <c r="U7" s="35"/>
      <c r="V7" s="35"/>
    </row>
    <row r="8" spans="1:245" s="41" customFormat="1" ht="22.5">
      <c r="A8" s="12"/>
      <c r="B8" s="12">
        <v>4</v>
      </c>
      <c r="C8" s="32"/>
      <c r="D8" s="24" t="s">
        <v>29</v>
      </c>
      <c r="E8" s="39" t="s">
        <v>30</v>
      </c>
      <c r="F8" s="24" t="s">
        <v>31</v>
      </c>
      <c r="G8" s="40" t="s">
        <v>32</v>
      </c>
      <c r="H8" s="40" t="s">
        <v>20</v>
      </c>
      <c r="I8" s="24" t="s">
        <v>28</v>
      </c>
      <c r="J8" s="126">
        <f>30*12</f>
        <v>360</v>
      </c>
      <c r="K8" s="109"/>
      <c r="L8" s="26"/>
      <c r="M8" s="27"/>
      <c r="N8" s="27"/>
      <c r="O8" s="45"/>
      <c r="P8" s="46"/>
      <c r="Q8" s="45"/>
      <c r="R8" s="45"/>
      <c r="S8" s="35"/>
      <c r="T8" s="35"/>
      <c r="U8" s="35"/>
      <c r="V8" s="35"/>
      <c r="IC8" s="37"/>
      <c r="ID8" s="37"/>
      <c r="IE8" s="37"/>
      <c r="IF8" s="37"/>
      <c r="IG8" s="37"/>
      <c r="IH8" s="37"/>
      <c r="II8" s="37"/>
      <c r="IJ8" s="37"/>
      <c r="IK8" s="37"/>
    </row>
    <row r="9" spans="1:22" ht="22.5">
      <c r="A9" s="12"/>
      <c r="B9" s="12">
        <v>5</v>
      </c>
      <c r="C9" s="32"/>
      <c r="D9" s="24" t="s">
        <v>33</v>
      </c>
      <c r="E9" s="38" t="s">
        <v>30</v>
      </c>
      <c r="F9" s="24" t="s">
        <v>34</v>
      </c>
      <c r="G9" s="9" t="s">
        <v>35</v>
      </c>
      <c r="H9" s="9" t="s">
        <v>20</v>
      </c>
      <c r="I9" s="22" t="s">
        <v>21</v>
      </c>
      <c r="J9" s="125">
        <f>38*12</f>
        <v>456</v>
      </c>
      <c r="K9" s="44"/>
      <c r="L9" s="26"/>
      <c r="M9" s="27"/>
      <c r="N9" s="27"/>
      <c r="O9" s="45"/>
      <c r="P9" s="46"/>
      <c r="Q9" s="45"/>
      <c r="R9" s="45"/>
      <c r="S9" s="35"/>
      <c r="T9" s="35"/>
      <c r="U9" s="35"/>
      <c r="V9" s="35"/>
    </row>
    <row r="10" spans="1:22" ht="22.5">
      <c r="A10" s="12"/>
      <c r="B10" s="12">
        <v>6</v>
      </c>
      <c r="C10" s="32"/>
      <c r="D10" s="24" t="s">
        <v>36</v>
      </c>
      <c r="E10" s="25" t="s">
        <v>37</v>
      </c>
      <c r="F10" s="24" t="s">
        <v>38</v>
      </c>
      <c r="G10" s="22" t="s">
        <v>39</v>
      </c>
      <c r="H10" s="22" t="s">
        <v>20</v>
      </c>
      <c r="I10" s="22" t="s">
        <v>21</v>
      </c>
      <c r="J10" s="126">
        <f>10*12</f>
        <v>120</v>
      </c>
      <c r="K10" s="44"/>
      <c r="L10" s="26"/>
      <c r="M10" s="27"/>
      <c r="N10" s="27"/>
      <c r="O10" s="45"/>
      <c r="P10" s="46"/>
      <c r="Q10" s="45"/>
      <c r="R10" s="45"/>
      <c r="S10" s="35"/>
      <c r="T10" s="35"/>
      <c r="U10" s="35"/>
      <c r="V10" s="35"/>
    </row>
    <row r="11" spans="1:245" s="36" customFormat="1" ht="22.5">
      <c r="A11" s="12"/>
      <c r="B11" s="12">
        <v>7</v>
      </c>
      <c r="C11" s="32"/>
      <c r="D11" s="24" t="s">
        <v>40</v>
      </c>
      <c r="E11" s="33" t="s">
        <v>37</v>
      </c>
      <c r="F11" s="24" t="s">
        <v>38</v>
      </c>
      <c r="G11" s="24" t="s">
        <v>41</v>
      </c>
      <c r="H11" s="24" t="s">
        <v>20</v>
      </c>
      <c r="I11" s="24" t="s">
        <v>21</v>
      </c>
      <c r="J11" s="126">
        <f>280*12</f>
        <v>3360</v>
      </c>
      <c r="K11" s="109"/>
      <c r="L11" s="26"/>
      <c r="M11" s="27"/>
      <c r="N11" s="27"/>
      <c r="O11" s="45"/>
      <c r="P11" s="46"/>
      <c r="Q11" s="45"/>
      <c r="R11" s="45"/>
      <c r="S11" s="35"/>
      <c r="T11" s="35"/>
      <c r="U11" s="35"/>
      <c r="V11" s="35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</row>
    <row r="12" spans="1:245" s="36" customFormat="1" ht="22.5">
      <c r="A12" s="12"/>
      <c r="B12" s="12">
        <v>8</v>
      </c>
      <c r="C12" s="32"/>
      <c r="D12" s="24" t="s">
        <v>42</v>
      </c>
      <c r="E12" s="33" t="s">
        <v>37</v>
      </c>
      <c r="F12" s="24" t="s">
        <v>43</v>
      </c>
      <c r="G12" s="24" t="s">
        <v>44</v>
      </c>
      <c r="H12" s="24" t="s">
        <v>45</v>
      </c>
      <c r="I12" s="24"/>
      <c r="J12" s="126">
        <f>4*12</f>
        <v>48</v>
      </c>
      <c r="K12" s="109"/>
      <c r="L12" s="26"/>
      <c r="M12" s="27"/>
      <c r="N12" s="27"/>
      <c r="O12" s="45"/>
      <c r="P12" s="46"/>
      <c r="Q12" s="45"/>
      <c r="R12" s="45"/>
      <c r="S12" s="35"/>
      <c r="T12" s="35"/>
      <c r="U12" s="35"/>
      <c r="V12" s="35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</row>
    <row r="13" spans="1:245" s="36" customFormat="1" ht="27" customHeight="1">
      <c r="A13" s="12"/>
      <c r="B13" s="12">
        <v>9</v>
      </c>
      <c r="C13" s="32"/>
      <c r="D13" s="24" t="s">
        <v>46</v>
      </c>
      <c r="E13" s="33" t="s">
        <v>47</v>
      </c>
      <c r="F13" s="24" t="s">
        <v>43</v>
      </c>
      <c r="G13" s="24" t="s">
        <v>48</v>
      </c>
      <c r="H13" s="24" t="s">
        <v>20</v>
      </c>
      <c r="I13" s="24" t="s">
        <v>28</v>
      </c>
      <c r="J13" s="126">
        <f>24*12</f>
        <v>288</v>
      </c>
      <c r="K13" s="109"/>
      <c r="L13" s="26"/>
      <c r="M13" s="27"/>
      <c r="N13" s="27"/>
      <c r="O13" s="45"/>
      <c r="P13" s="46"/>
      <c r="Q13" s="45"/>
      <c r="R13" s="45"/>
      <c r="S13" s="35"/>
      <c r="T13" s="35"/>
      <c r="U13" s="35"/>
      <c r="V13" s="35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</row>
    <row r="14" spans="1:22" ht="22.5">
      <c r="A14" s="12"/>
      <c r="B14" s="12">
        <v>10</v>
      </c>
      <c r="C14" s="32"/>
      <c r="D14" s="24" t="s">
        <v>49</v>
      </c>
      <c r="E14" s="25" t="s">
        <v>47</v>
      </c>
      <c r="F14" s="24" t="s">
        <v>38</v>
      </c>
      <c r="G14" s="22" t="s">
        <v>50</v>
      </c>
      <c r="H14" s="22" t="s">
        <v>20</v>
      </c>
      <c r="I14" s="22" t="s">
        <v>21</v>
      </c>
      <c r="J14" s="126">
        <f>12*12</f>
        <v>144</v>
      </c>
      <c r="K14" s="44"/>
      <c r="L14" s="26"/>
      <c r="M14" s="27"/>
      <c r="N14" s="27"/>
      <c r="O14" s="45"/>
      <c r="P14" s="46"/>
      <c r="Q14" s="45"/>
      <c r="R14" s="45"/>
      <c r="S14" s="35"/>
      <c r="T14" s="35"/>
      <c r="U14" s="35"/>
      <c r="V14" s="35"/>
    </row>
    <row r="15" spans="1:22" ht="22.5">
      <c r="A15" s="12"/>
      <c r="B15" s="12">
        <v>11</v>
      </c>
      <c r="C15" s="32"/>
      <c r="D15" s="24" t="s">
        <v>51</v>
      </c>
      <c r="E15" s="25" t="s">
        <v>47</v>
      </c>
      <c r="F15" s="24" t="s">
        <v>38</v>
      </c>
      <c r="G15" s="22" t="s">
        <v>39</v>
      </c>
      <c r="H15" s="22" t="s">
        <v>20</v>
      </c>
      <c r="I15" s="22" t="s">
        <v>21</v>
      </c>
      <c r="J15" s="126">
        <f>74*12</f>
        <v>888</v>
      </c>
      <c r="K15" s="44"/>
      <c r="L15" s="26"/>
      <c r="M15" s="27"/>
      <c r="N15" s="27"/>
      <c r="O15" s="45"/>
      <c r="P15" s="46"/>
      <c r="Q15" s="45"/>
      <c r="R15" s="45"/>
      <c r="S15" s="35"/>
      <c r="T15" s="35"/>
      <c r="U15" s="35"/>
      <c r="V15" s="35"/>
    </row>
    <row r="16" spans="1:22" ht="22.5">
      <c r="A16" s="12"/>
      <c r="B16" s="12">
        <v>12</v>
      </c>
      <c r="C16" s="32"/>
      <c r="D16" s="24" t="s">
        <v>52</v>
      </c>
      <c r="E16" s="25" t="s">
        <v>53</v>
      </c>
      <c r="F16" s="24" t="s">
        <v>54</v>
      </c>
      <c r="G16" s="22" t="s">
        <v>55</v>
      </c>
      <c r="H16" s="22" t="s">
        <v>20</v>
      </c>
      <c r="I16" s="22" t="s">
        <v>28</v>
      </c>
      <c r="J16" s="126">
        <f>22*12</f>
        <v>264</v>
      </c>
      <c r="K16" s="44"/>
      <c r="L16" s="26"/>
      <c r="M16" s="27"/>
      <c r="N16" s="27"/>
      <c r="O16" s="45"/>
      <c r="P16" s="46"/>
      <c r="Q16" s="45"/>
      <c r="R16" s="45"/>
      <c r="S16" s="35"/>
      <c r="T16" s="35"/>
      <c r="U16" s="35"/>
      <c r="V16" s="35"/>
    </row>
    <row r="17" spans="1:22" s="3" customFormat="1" ht="25.5" customHeight="1">
      <c r="A17" s="12"/>
      <c r="B17" s="12">
        <v>15</v>
      </c>
      <c r="C17" s="32"/>
      <c r="D17" s="24" t="s">
        <v>59</v>
      </c>
      <c r="E17" s="25" t="s">
        <v>60</v>
      </c>
      <c r="F17" s="24" t="s">
        <v>38</v>
      </c>
      <c r="G17" s="22" t="s">
        <v>48</v>
      </c>
      <c r="H17" s="22" t="s">
        <v>20</v>
      </c>
      <c r="I17" s="22" t="s">
        <v>28</v>
      </c>
      <c r="J17" s="126">
        <f>44*12</f>
        <v>528</v>
      </c>
      <c r="K17" s="44"/>
      <c r="L17" s="26"/>
      <c r="M17" s="27"/>
      <c r="N17" s="27"/>
      <c r="O17" s="45"/>
      <c r="P17" s="46"/>
      <c r="Q17" s="45"/>
      <c r="R17" s="45"/>
      <c r="S17" s="35"/>
      <c r="T17" s="35"/>
      <c r="U17" s="35"/>
      <c r="V17" s="35"/>
    </row>
    <row r="18" spans="1:22" s="3" customFormat="1" ht="25.5" customHeight="1">
      <c r="A18" s="12"/>
      <c r="B18" s="12"/>
      <c r="C18" s="32"/>
      <c r="D18" s="24"/>
      <c r="E18" s="38"/>
      <c r="F18" s="24"/>
      <c r="G18" s="9"/>
      <c r="H18" s="9"/>
      <c r="I18" s="22"/>
      <c r="J18" s="22"/>
      <c r="K18" s="152"/>
      <c r="L18" s="152"/>
      <c r="M18" s="47"/>
      <c r="N18" s="47"/>
      <c r="O18" s="45"/>
      <c r="P18" s="46"/>
      <c r="Q18" s="45"/>
      <c r="R18" s="45"/>
      <c r="S18" s="35"/>
      <c r="T18" s="35"/>
      <c r="U18" s="35"/>
      <c r="V18" s="35"/>
    </row>
    <row r="19" spans="1:22" ht="12.75">
      <c r="A19" s="12"/>
      <c r="B19" s="12"/>
      <c r="C19" s="45" t="s">
        <v>64</v>
      </c>
      <c r="D19" s="83"/>
      <c r="E19" s="25"/>
      <c r="F19" s="24"/>
      <c r="G19" s="22"/>
      <c r="H19" s="22"/>
      <c r="I19" s="22"/>
      <c r="J19" s="22"/>
      <c r="K19" s="44"/>
      <c r="L19" s="26"/>
      <c r="M19" s="27"/>
      <c r="N19" s="27"/>
      <c r="O19" s="45"/>
      <c r="P19" s="46"/>
      <c r="Q19" s="45"/>
      <c r="R19" s="45"/>
      <c r="S19" s="35"/>
      <c r="T19" s="35"/>
      <c r="U19" s="35"/>
      <c r="V19" s="35"/>
    </row>
    <row r="20" spans="1:248" s="48" customFormat="1" ht="12.75">
      <c r="A20" s="19"/>
      <c r="B20" s="12"/>
      <c r="C20" s="110" t="s">
        <v>65</v>
      </c>
      <c r="D20" s="169" t="s">
        <v>66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35"/>
      <c r="T20" s="35"/>
      <c r="U20" s="35"/>
      <c r="V20" s="3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IL20" s="49"/>
      <c r="IM20" s="49"/>
      <c r="IN20" s="49"/>
    </row>
    <row r="21" spans="1:22" s="3" customFormat="1" ht="33.75">
      <c r="A21" s="12"/>
      <c r="B21" s="12">
        <v>16</v>
      </c>
      <c r="C21" s="45"/>
      <c r="D21" s="24" t="s">
        <v>67</v>
      </c>
      <c r="E21" s="111" t="s">
        <v>17</v>
      </c>
      <c r="F21" s="112" t="s">
        <v>68</v>
      </c>
      <c r="G21" s="113" t="s">
        <v>69</v>
      </c>
      <c r="H21" s="113" t="s">
        <v>20</v>
      </c>
      <c r="I21" s="114" t="s">
        <v>70</v>
      </c>
      <c r="J21" s="137">
        <v>72</v>
      </c>
      <c r="K21" s="115"/>
      <c r="L21" s="26"/>
      <c r="M21" s="27"/>
      <c r="N21" s="27"/>
      <c r="O21" s="45"/>
      <c r="P21" s="46"/>
      <c r="Q21" s="45"/>
      <c r="R21" s="45"/>
      <c r="S21" s="35"/>
      <c r="T21" s="35"/>
      <c r="U21" s="35"/>
      <c r="V21" s="35"/>
    </row>
    <row r="22" spans="1:22" s="3" customFormat="1" ht="33.75">
      <c r="A22" s="12"/>
      <c r="B22" s="12">
        <v>17</v>
      </c>
      <c r="C22" s="45"/>
      <c r="D22" s="24" t="s">
        <v>71</v>
      </c>
      <c r="E22" s="111" t="s">
        <v>26</v>
      </c>
      <c r="F22" s="112" t="s">
        <v>38</v>
      </c>
      <c r="G22" s="113" t="s">
        <v>72</v>
      </c>
      <c r="H22" s="113" t="s">
        <v>20</v>
      </c>
      <c r="I22" s="114" t="s">
        <v>70</v>
      </c>
      <c r="J22" s="137">
        <v>72</v>
      </c>
      <c r="K22" s="115"/>
      <c r="L22" s="26"/>
      <c r="M22" s="27"/>
      <c r="N22" s="27"/>
      <c r="O22" s="45"/>
      <c r="P22" s="46"/>
      <c r="Q22" s="45"/>
      <c r="R22" s="45"/>
      <c r="S22" s="35"/>
      <c r="T22" s="35"/>
      <c r="U22" s="35"/>
      <c r="V22" s="35"/>
    </row>
    <row r="23" spans="1:22" s="3" customFormat="1" ht="22.5">
      <c r="A23" s="12"/>
      <c r="B23" s="12">
        <v>18</v>
      </c>
      <c r="C23" s="45"/>
      <c r="D23" s="24" t="s">
        <v>73</v>
      </c>
      <c r="E23" s="111" t="s">
        <v>26</v>
      </c>
      <c r="F23" s="112" t="s">
        <v>74</v>
      </c>
      <c r="G23" s="113" t="s">
        <v>75</v>
      </c>
      <c r="H23" s="113" t="s">
        <v>20</v>
      </c>
      <c r="I23" s="114" t="s">
        <v>28</v>
      </c>
      <c r="J23" s="137">
        <v>72</v>
      </c>
      <c r="K23" s="115"/>
      <c r="L23" s="26"/>
      <c r="M23" s="27"/>
      <c r="N23" s="27"/>
      <c r="O23" s="45"/>
      <c r="P23" s="46"/>
      <c r="Q23" s="45"/>
      <c r="R23" s="45"/>
      <c r="S23" s="35"/>
      <c r="T23" s="35"/>
      <c r="U23" s="35"/>
      <c r="V23" s="35"/>
    </row>
    <row r="24" spans="1:22" s="3" customFormat="1" ht="22.5">
      <c r="A24" s="12"/>
      <c r="B24" s="12">
        <v>19</v>
      </c>
      <c r="C24" s="45"/>
      <c r="D24" s="24" t="s">
        <v>76</v>
      </c>
      <c r="E24" s="111" t="s">
        <v>30</v>
      </c>
      <c r="F24" s="112" t="s">
        <v>38</v>
      </c>
      <c r="G24" s="113" t="s">
        <v>77</v>
      </c>
      <c r="H24" s="113" t="s">
        <v>20</v>
      </c>
      <c r="I24" s="114" t="s">
        <v>28</v>
      </c>
      <c r="J24" s="137">
        <v>36</v>
      </c>
      <c r="K24" s="115"/>
      <c r="L24" s="26"/>
      <c r="M24" s="27"/>
      <c r="N24" s="27"/>
      <c r="O24" s="45"/>
      <c r="P24" s="46"/>
      <c r="Q24" s="45"/>
      <c r="R24" s="45"/>
      <c r="S24" s="35"/>
      <c r="T24" s="35"/>
      <c r="U24" s="35"/>
      <c r="V24" s="35"/>
    </row>
    <row r="25" spans="1:22" s="3" customFormat="1" ht="22.5">
      <c r="A25" s="12"/>
      <c r="B25" s="12">
        <v>20</v>
      </c>
      <c r="C25" s="45"/>
      <c r="D25" s="24" t="s">
        <v>78</v>
      </c>
      <c r="E25" s="111" t="s">
        <v>37</v>
      </c>
      <c r="F25" s="112" t="s">
        <v>38</v>
      </c>
      <c r="G25" s="113" t="s">
        <v>77</v>
      </c>
      <c r="H25" s="113" t="s">
        <v>20</v>
      </c>
      <c r="I25" s="114" t="s">
        <v>28</v>
      </c>
      <c r="J25" s="137">
        <f>28*12</f>
        <v>336</v>
      </c>
      <c r="K25" s="115"/>
      <c r="L25" s="26"/>
      <c r="M25" s="27"/>
      <c r="N25" s="27"/>
      <c r="O25" s="45"/>
      <c r="P25" s="46"/>
      <c r="Q25" s="45"/>
      <c r="R25" s="45"/>
      <c r="S25" s="35"/>
      <c r="T25" s="35"/>
      <c r="U25" s="35"/>
      <c r="V25" s="35"/>
    </row>
    <row r="26" spans="1:22" s="3" customFormat="1" ht="22.5">
      <c r="A26" s="12"/>
      <c r="B26" s="12">
        <v>21</v>
      </c>
      <c r="C26" s="45"/>
      <c r="D26" s="24" t="s">
        <v>79</v>
      </c>
      <c r="E26" s="111" t="s">
        <v>47</v>
      </c>
      <c r="F26" s="112" t="s">
        <v>38</v>
      </c>
      <c r="G26" s="113" t="s">
        <v>48</v>
      </c>
      <c r="H26" s="113" t="s">
        <v>20</v>
      </c>
      <c r="I26" s="114" t="s">
        <v>28</v>
      </c>
      <c r="J26" s="137">
        <f>30*12</f>
        <v>360</v>
      </c>
      <c r="K26" s="115"/>
      <c r="L26" s="26"/>
      <c r="M26" s="27"/>
      <c r="N26" s="27"/>
      <c r="O26" s="45"/>
      <c r="P26" s="46"/>
      <c r="Q26" s="45"/>
      <c r="R26" s="45"/>
      <c r="S26" s="35"/>
      <c r="T26" s="35"/>
      <c r="U26" s="35"/>
      <c r="V26" s="35"/>
    </row>
    <row r="27" spans="1:22" s="3" customFormat="1" ht="22.5">
      <c r="A27" s="12"/>
      <c r="B27" s="12">
        <v>22</v>
      </c>
      <c r="C27" s="45"/>
      <c r="D27" s="24" t="s">
        <v>80</v>
      </c>
      <c r="E27" s="111" t="s">
        <v>53</v>
      </c>
      <c r="F27" s="112" t="s">
        <v>38</v>
      </c>
      <c r="G27" s="113" t="s">
        <v>48</v>
      </c>
      <c r="H27" s="113" t="s">
        <v>20</v>
      </c>
      <c r="I27" s="114" t="s">
        <v>28</v>
      </c>
      <c r="J27" s="137">
        <f>8*12</f>
        <v>96</v>
      </c>
      <c r="K27" s="115"/>
      <c r="L27" s="26"/>
      <c r="M27" s="27"/>
      <c r="N27" s="27"/>
      <c r="O27" s="45"/>
      <c r="P27" s="46"/>
      <c r="Q27" s="45"/>
      <c r="R27" s="45"/>
      <c r="S27" s="35"/>
      <c r="T27" s="35"/>
      <c r="U27" s="35"/>
      <c r="V27" s="35"/>
    </row>
    <row r="28" spans="1:22" s="3" customFormat="1" ht="14.25">
      <c r="A28" s="12"/>
      <c r="B28" s="12"/>
      <c r="C28" s="45"/>
      <c r="D28" s="24"/>
      <c r="E28" s="111"/>
      <c r="F28" s="112"/>
      <c r="G28" s="113"/>
      <c r="H28" s="113"/>
      <c r="I28" s="114"/>
      <c r="J28" s="114"/>
      <c r="K28" s="152"/>
      <c r="L28" s="152"/>
      <c r="M28" s="47"/>
      <c r="N28" s="47"/>
      <c r="O28" s="45"/>
      <c r="P28" s="46"/>
      <c r="Q28" s="45"/>
      <c r="R28" s="45"/>
      <c r="S28" s="35"/>
      <c r="T28" s="35"/>
      <c r="U28" s="35"/>
      <c r="V28" s="35"/>
    </row>
    <row r="29" spans="1:130" s="21" customFormat="1" ht="12.75">
      <c r="A29" s="19"/>
      <c r="B29" s="12"/>
      <c r="C29" s="20" t="s">
        <v>81</v>
      </c>
      <c r="D29" s="150" t="s">
        <v>82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</row>
    <row r="30" spans="1:22" ht="22.5">
      <c r="A30" s="12"/>
      <c r="B30" s="12">
        <v>22</v>
      </c>
      <c r="C30" s="32"/>
      <c r="D30" s="24" t="s">
        <v>83</v>
      </c>
      <c r="E30" s="33" t="s">
        <v>30</v>
      </c>
      <c r="F30" s="24" t="s">
        <v>84</v>
      </c>
      <c r="G30" s="24" t="s">
        <v>85</v>
      </c>
      <c r="H30" s="24" t="s">
        <v>63</v>
      </c>
      <c r="I30" s="24" t="s">
        <v>86</v>
      </c>
      <c r="J30" s="126">
        <f>120*12</f>
        <v>1440</v>
      </c>
      <c r="K30" s="109"/>
      <c r="L30" s="26"/>
      <c r="M30" s="27"/>
      <c r="N30" s="27"/>
      <c r="O30" s="45"/>
      <c r="P30" s="46"/>
      <c r="Q30" s="45"/>
      <c r="R30" s="45"/>
      <c r="S30" s="35"/>
      <c r="T30" s="35"/>
      <c r="U30" s="35"/>
      <c r="V30" s="35"/>
    </row>
    <row r="31" spans="1:245" s="36" customFormat="1" ht="22.5">
      <c r="A31" s="12"/>
      <c r="B31" s="12">
        <v>23</v>
      </c>
      <c r="C31" s="32"/>
      <c r="D31" s="24" t="s">
        <v>87</v>
      </c>
      <c r="E31" s="33" t="s">
        <v>30</v>
      </c>
      <c r="F31" s="24" t="s">
        <v>38</v>
      </c>
      <c r="G31" s="24" t="s">
        <v>41</v>
      </c>
      <c r="H31" s="24" t="s">
        <v>20</v>
      </c>
      <c r="I31" s="24" t="s">
        <v>21</v>
      </c>
      <c r="J31" s="126">
        <f>80*12</f>
        <v>960</v>
      </c>
      <c r="K31" s="109"/>
      <c r="L31" s="26"/>
      <c r="M31" s="27"/>
      <c r="N31" s="27"/>
      <c r="O31" s="45"/>
      <c r="P31" s="46"/>
      <c r="Q31" s="45"/>
      <c r="R31" s="45"/>
      <c r="S31" s="35"/>
      <c r="T31" s="35"/>
      <c r="U31" s="35"/>
      <c r="V31" s="35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</row>
    <row r="32" spans="1:22" ht="22.5">
      <c r="A32" s="12"/>
      <c r="B32" s="12">
        <v>24</v>
      </c>
      <c r="C32" s="32"/>
      <c r="D32" s="24" t="s">
        <v>88</v>
      </c>
      <c r="E32" s="38" t="s">
        <v>30</v>
      </c>
      <c r="F32" s="24" t="s">
        <v>38</v>
      </c>
      <c r="G32" s="40" t="s">
        <v>32</v>
      </c>
      <c r="H32" s="9" t="s">
        <v>20</v>
      </c>
      <c r="I32" s="22" t="s">
        <v>28</v>
      </c>
      <c r="J32" s="126">
        <v>36</v>
      </c>
      <c r="K32" s="44"/>
      <c r="L32" s="26"/>
      <c r="M32" s="27"/>
      <c r="N32" s="27"/>
      <c r="O32" s="45"/>
      <c r="P32" s="46"/>
      <c r="Q32" s="45"/>
      <c r="R32" s="45"/>
      <c r="S32" s="35"/>
      <c r="T32" s="35"/>
      <c r="U32" s="35"/>
      <c r="V32" s="35"/>
    </row>
    <row r="33" spans="1:22" ht="22.5">
      <c r="A33" s="12"/>
      <c r="B33" s="12">
        <v>25</v>
      </c>
      <c r="C33" s="32"/>
      <c r="D33" s="24" t="s">
        <v>89</v>
      </c>
      <c r="E33" s="38" t="s">
        <v>37</v>
      </c>
      <c r="F33" s="24" t="s">
        <v>38</v>
      </c>
      <c r="G33" s="24" t="s">
        <v>41</v>
      </c>
      <c r="H33" s="9" t="s">
        <v>20</v>
      </c>
      <c r="I33" s="22" t="s">
        <v>28</v>
      </c>
      <c r="J33" s="126">
        <f>16*12</f>
        <v>192</v>
      </c>
      <c r="K33" s="44"/>
      <c r="L33" s="26"/>
      <c r="M33" s="27"/>
      <c r="N33" s="27"/>
      <c r="O33" s="45"/>
      <c r="P33" s="46"/>
      <c r="Q33" s="45"/>
      <c r="R33" s="45"/>
      <c r="S33" s="35"/>
      <c r="T33" s="35"/>
      <c r="U33" s="35"/>
      <c r="V33" s="35"/>
    </row>
    <row r="34" spans="1:245" s="36" customFormat="1" ht="22.5">
      <c r="A34" s="12"/>
      <c r="B34" s="12">
        <v>26</v>
      </c>
      <c r="C34" s="32"/>
      <c r="D34" s="24" t="s">
        <v>90</v>
      </c>
      <c r="E34" s="25" t="s">
        <v>37</v>
      </c>
      <c r="F34" s="24" t="s">
        <v>38</v>
      </c>
      <c r="G34" s="24" t="s">
        <v>41</v>
      </c>
      <c r="H34" s="22" t="s">
        <v>63</v>
      </c>
      <c r="I34" s="22" t="s">
        <v>91</v>
      </c>
      <c r="J34" s="126">
        <f>50*12</f>
        <v>600</v>
      </c>
      <c r="K34" s="44"/>
      <c r="L34" s="26"/>
      <c r="M34" s="27"/>
      <c r="N34" s="27"/>
      <c r="O34" s="45"/>
      <c r="P34" s="46"/>
      <c r="Q34" s="45"/>
      <c r="R34" s="45"/>
      <c r="S34" s="35"/>
      <c r="T34" s="35"/>
      <c r="U34" s="35"/>
      <c r="V34" s="35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</row>
    <row r="35" spans="1:22" ht="22.5">
      <c r="A35" s="12"/>
      <c r="B35" s="12">
        <v>27</v>
      </c>
      <c r="C35" s="32"/>
      <c r="D35" s="24" t="s">
        <v>92</v>
      </c>
      <c r="E35" s="25" t="s">
        <v>37</v>
      </c>
      <c r="F35" s="24" t="s">
        <v>38</v>
      </c>
      <c r="G35" s="24" t="s">
        <v>41</v>
      </c>
      <c r="H35" s="24" t="s">
        <v>93</v>
      </c>
      <c r="I35" s="24" t="s">
        <v>94</v>
      </c>
      <c r="J35" s="126">
        <f>22*12</f>
        <v>264</v>
      </c>
      <c r="K35" s="109"/>
      <c r="L35" s="26"/>
      <c r="M35" s="27"/>
      <c r="N35" s="27"/>
      <c r="O35" s="27"/>
      <c r="P35" s="46"/>
      <c r="Q35" s="45"/>
      <c r="R35" s="45"/>
      <c r="S35" s="35"/>
      <c r="T35" s="35"/>
      <c r="U35" s="35"/>
      <c r="V35" s="35"/>
    </row>
    <row r="36" spans="1:245" s="36" customFormat="1" ht="22.5">
      <c r="A36" s="12"/>
      <c r="B36" s="12">
        <v>28</v>
      </c>
      <c r="C36" s="32"/>
      <c r="D36" s="24" t="s">
        <v>95</v>
      </c>
      <c r="E36" s="38" t="s">
        <v>37</v>
      </c>
      <c r="F36" s="22" t="s">
        <v>31</v>
      </c>
      <c r="G36" s="40" t="s">
        <v>32</v>
      </c>
      <c r="H36" s="9" t="s">
        <v>20</v>
      </c>
      <c r="I36" s="22" t="s">
        <v>28</v>
      </c>
      <c r="J36" s="126">
        <v>36</v>
      </c>
      <c r="K36" s="44"/>
      <c r="L36" s="26"/>
      <c r="M36" s="27"/>
      <c r="N36" s="27"/>
      <c r="O36" s="45"/>
      <c r="P36" s="46"/>
      <c r="Q36" s="45"/>
      <c r="R36" s="45"/>
      <c r="S36" s="35"/>
      <c r="T36" s="35"/>
      <c r="U36" s="35"/>
      <c r="V36" s="35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</row>
    <row r="37" spans="1:22" ht="22.5">
      <c r="A37" s="12"/>
      <c r="B37" s="12">
        <v>29</v>
      </c>
      <c r="C37" s="32"/>
      <c r="D37" s="24" t="s">
        <v>96</v>
      </c>
      <c r="E37" s="25" t="s">
        <v>47</v>
      </c>
      <c r="F37" s="24" t="s">
        <v>38</v>
      </c>
      <c r="G37" s="22" t="s">
        <v>50</v>
      </c>
      <c r="H37" s="22" t="s">
        <v>20</v>
      </c>
      <c r="I37" s="22" t="s">
        <v>21</v>
      </c>
      <c r="J37" s="126">
        <v>36</v>
      </c>
      <c r="K37" s="44"/>
      <c r="L37" s="26"/>
      <c r="M37" s="27"/>
      <c r="N37" s="27"/>
      <c r="O37" s="45"/>
      <c r="P37" s="46"/>
      <c r="Q37" s="45"/>
      <c r="R37" s="45"/>
      <c r="S37" s="35"/>
      <c r="T37" s="35"/>
      <c r="U37" s="35"/>
      <c r="V37" s="35"/>
    </row>
    <row r="38" spans="1:245" s="36" customFormat="1" ht="22.5">
      <c r="A38" s="12"/>
      <c r="B38" s="12">
        <v>30</v>
      </c>
      <c r="C38" s="32"/>
      <c r="D38" s="24" t="s">
        <v>97</v>
      </c>
      <c r="E38" s="25" t="s">
        <v>47</v>
      </c>
      <c r="F38" s="24" t="s">
        <v>38</v>
      </c>
      <c r="G38" s="24" t="s">
        <v>41</v>
      </c>
      <c r="H38" s="22" t="s">
        <v>20</v>
      </c>
      <c r="I38" s="22" t="s">
        <v>28</v>
      </c>
      <c r="J38" s="126">
        <v>36</v>
      </c>
      <c r="K38" s="44"/>
      <c r="L38" s="26"/>
      <c r="M38" s="27"/>
      <c r="N38" s="27"/>
      <c r="O38" s="45"/>
      <c r="P38" s="46"/>
      <c r="Q38" s="45"/>
      <c r="R38" s="45"/>
      <c r="S38" s="35"/>
      <c r="T38" s="35"/>
      <c r="U38" s="35"/>
      <c r="V38" s="35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</row>
    <row r="39" spans="1:245" s="36" customFormat="1" ht="14.25">
      <c r="A39" s="12"/>
      <c r="B39" s="12"/>
      <c r="C39" s="32"/>
      <c r="D39" s="24"/>
      <c r="E39" s="25"/>
      <c r="F39" s="24"/>
      <c r="G39" s="24"/>
      <c r="H39" s="22"/>
      <c r="I39" s="22"/>
      <c r="J39" s="22"/>
      <c r="K39" s="152"/>
      <c r="L39" s="152"/>
      <c r="M39" s="47"/>
      <c r="N39" s="47"/>
      <c r="O39" s="45"/>
      <c r="P39" s="46"/>
      <c r="Q39" s="45"/>
      <c r="R39" s="45"/>
      <c r="S39" s="35"/>
      <c r="T39" s="35"/>
      <c r="U39" s="35"/>
      <c r="V39" s="35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</row>
    <row r="40" spans="1:245" s="36" customFormat="1" ht="12.75">
      <c r="A40" s="12"/>
      <c r="B40" s="12"/>
      <c r="C40" s="45" t="s">
        <v>64</v>
      </c>
      <c r="D40" s="83"/>
      <c r="E40" s="25"/>
      <c r="F40" s="24"/>
      <c r="G40" s="24"/>
      <c r="H40" s="22"/>
      <c r="I40" s="22"/>
      <c r="J40" s="22"/>
      <c r="K40" s="44"/>
      <c r="L40" s="26"/>
      <c r="M40" s="27"/>
      <c r="N40" s="27"/>
      <c r="O40" s="45"/>
      <c r="P40" s="46"/>
      <c r="Q40" s="45"/>
      <c r="R40" s="45"/>
      <c r="S40" s="35"/>
      <c r="T40" s="35"/>
      <c r="U40" s="35"/>
      <c r="V40" s="35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</row>
    <row r="41" spans="1:245" s="50" customFormat="1" ht="12.75">
      <c r="A41" s="19"/>
      <c r="B41" s="12"/>
      <c r="C41" s="20" t="s">
        <v>98</v>
      </c>
      <c r="D41" s="150" t="s">
        <v>99</v>
      </c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35"/>
      <c r="T41" s="35"/>
      <c r="U41" s="35"/>
      <c r="V41" s="35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2" ht="22.5">
      <c r="A42" s="12"/>
      <c r="B42" s="12">
        <v>31</v>
      </c>
      <c r="C42" s="32"/>
      <c r="D42" s="24" t="s">
        <v>100</v>
      </c>
      <c r="E42" s="33">
        <v>2</v>
      </c>
      <c r="F42" s="24" t="s">
        <v>18</v>
      </c>
      <c r="G42" s="24" t="s">
        <v>101</v>
      </c>
      <c r="H42" s="24" t="s">
        <v>101</v>
      </c>
      <c r="I42" s="24" t="s">
        <v>101</v>
      </c>
      <c r="J42" s="126">
        <f>72*12</f>
        <v>864</v>
      </c>
      <c r="K42" s="109"/>
      <c r="L42" s="26"/>
      <c r="M42" s="27"/>
      <c r="N42" s="27"/>
      <c r="O42" s="45"/>
      <c r="P42" s="46"/>
      <c r="Q42" s="45"/>
      <c r="R42" s="45"/>
      <c r="S42" s="35"/>
      <c r="T42" s="35"/>
      <c r="U42" s="35"/>
      <c r="V42" s="35"/>
    </row>
    <row r="43" spans="1:22" ht="22.5">
      <c r="A43" s="12"/>
      <c r="B43" s="12">
        <v>32</v>
      </c>
      <c r="C43" s="32"/>
      <c r="D43" s="24" t="s">
        <v>102</v>
      </c>
      <c r="E43" s="25">
        <v>1</v>
      </c>
      <c r="F43" s="22" t="s">
        <v>18</v>
      </c>
      <c r="G43" s="22" t="s">
        <v>101</v>
      </c>
      <c r="H43" s="22" t="s">
        <v>101</v>
      </c>
      <c r="I43" s="22" t="s">
        <v>101</v>
      </c>
      <c r="J43" s="126">
        <f>68*12</f>
        <v>816</v>
      </c>
      <c r="K43" s="44"/>
      <c r="L43" s="26"/>
      <c r="M43" s="27"/>
      <c r="N43" s="27"/>
      <c r="O43" s="45"/>
      <c r="P43" s="46"/>
      <c r="Q43" s="45"/>
      <c r="R43" s="45"/>
      <c r="S43" s="35"/>
      <c r="T43" s="35"/>
      <c r="U43" s="35"/>
      <c r="V43" s="35"/>
    </row>
    <row r="44" spans="1:22" ht="22.5">
      <c r="A44" s="12"/>
      <c r="B44" s="12">
        <v>33</v>
      </c>
      <c r="C44" s="32"/>
      <c r="D44" s="24" t="s">
        <v>103</v>
      </c>
      <c r="E44" s="33" t="s">
        <v>26</v>
      </c>
      <c r="F44" s="24" t="s">
        <v>18</v>
      </c>
      <c r="G44" s="24" t="s">
        <v>101</v>
      </c>
      <c r="H44" s="24" t="s">
        <v>101</v>
      </c>
      <c r="I44" s="24" t="s">
        <v>101</v>
      </c>
      <c r="J44" s="126">
        <f>220*12</f>
        <v>2640</v>
      </c>
      <c r="K44" s="109"/>
      <c r="L44" s="26"/>
      <c r="M44" s="27"/>
      <c r="N44" s="27"/>
      <c r="O44" s="45"/>
      <c r="P44" s="46"/>
      <c r="Q44" s="45"/>
      <c r="R44" s="45"/>
      <c r="S44" s="35"/>
      <c r="T44" s="35"/>
      <c r="U44" s="35"/>
      <c r="V44" s="35"/>
    </row>
    <row r="45" spans="1:245" s="36" customFormat="1" ht="22.5">
      <c r="A45" s="12"/>
      <c r="B45" s="12">
        <v>34</v>
      </c>
      <c r="C45" s="32"/>
      <c r="D45" s="24" t="s">
        <v>104</v>
      </c>
      <c r="E45" s="25" t="s">
        <v>26</v>
      </c>
      <c r="F45" s="22" t="s">
        <v>105</v>
      </c>
      <c r="G45" s="22" t="s">
        <v>101</v>
      </c>
      <c r="H45" s="22" t="s">
        <v>101</v>
      </c>
      <c r="I45" s="22" t="s">
        <v>101</v>
      </c>
      <c r="J45" s="126">
        <f>270*12</f>
        <v>3240</v>
      </c>
      <c r="K45" s="44"/>
      <c r="L45" s="26"/>
      <c r="M45" s="27"/>
      <c r="N45" s="27"/>
      <c r="O45" s="45"/>
      <c r="P45" s="46"/>
      <c r="Q45" s="45"/>
      <c r="R45" s="45"/>
      <c r="S45" s="35"/>
      <c r="T45" s="35"/>
      <c r="U45" s="35"/>
      <c r="V45" s="35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</row>
    <row r="46" spans="1:245" s="36" customFormat="1" ht="22.5">
      <c r="A46" s="12"/>
      <c r="B46" s="12">
        <v>35</v>
      </c>
      <c r="C46" s="32"/>
      <c r="D46" s="24" t="s">
        <v>106</v>
      </c>
      <c r="E46" s="33" t="s">
        <v>30</v>
      </c>
      <c r="F46" s="24" t="s">
        <v>18</v>
      </c>
      <c r="G46" s="24" t="s">
        <v>101</v>
      </c>
      <c r="H46" s="24" t="s">
        <v>101</v>
      </c>
      <c r="I46" s="24" t="s">
        <v>101</v>
      </c>
      <c r="J46" s="126">
        <f>60*12</f>
        <v>720</v>
      </c>
      <c r="K46" s="109"/>
      <c r="L46" s="26"/>
      <c r="M46" s="27"/>
      <c r="N46" s="27"/>
      <c r="O46" s="45"/>
      <c r="P46" s="46"/>
      <c r="Q46" s="45"/>
      <c r="R46" s="45"/>
      <c r="S46" s="35"/>
      <c r="T46" s="35"/>
      <c r="U46" s="35"/>
      <c r="V46" s="35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</row>
    <row r="47" spans="1:18" s="31" customFormat="1" ht="22.5">
      <c r="A47" s="12"/>
      <c r="B47" s="12">
        <v>36</v>
      </c>
      <c r="C47" s="32"/>
      <c r="D47" s="24" t="s">
        <v>107</v>
      </c>
      <c r="E47" s="25" t="s">
        <v>30</v>
      </c>
      <c r="F47" s="22" t="s">
        <v>105</v>
      </c>
      <c r="G47" s="22" t="s">
        <v>101</v>
      </c>
      <c r="H47" s="22" t="s">
        <v>101</v>
      </c>
      <c r="I47" s="22" t="s">
        <v>101</v>
      </c>
      <c r="J47" s="126">
        <f>250*12</f>
        <v>3000</v>
      </c>
      <c r="K47" s="44"/>
      <c r="L47" s="26"/>
      <c r="M47" s="27"/>
      <c r="N47" s="27"/>
      <c r="O47" s="45"/>
      <c r="P47" s="46"/>
      <c r="Q47" s="45"/>
      <c r="R47" s="45"/>
    </row>
    <row r="48" spans="1:245" s="41" customFormat="1" ht="22.5">
      <c r="A48" s="12"/>
      <c r="B48" s="12">
        <v>37</v>
      </c>
      <c r="C48" s="32"/>
      <c r="D48" s="24" t="s">
        <v>108</v>
      </c>
      <c r="E48" s="33" t="s">
        <v>30</v>
      </c>
      <c r="F48" s="24" t="s">
        <v>109</v>
      </c>
      <c r="G48" s="24" t="s">
        <v>101</v>
      </c>
      <c r="H48" s="24" t="s">
        <v>101</v>
      </c>
      <c r="I48" s="24" t="s">
        <v>101</v>
      </c>
      <c r="J48" s="126">
        <f>120*12</f>
        <v>1440</v>
      </c>
      <c r="K48" s="109"/>
      <c r="L48" s="26"/>
      <c r="M48" s="27"/>
      <c r="N48" s="27"/>
      <c r="O48" s="45"/>
      <c r="P48" s="46"/>
      <c r="Q48" s="45"/>
      <c r="R48" s="45"/>
      <c r="S48" s="35"/>
      <c r="T48" s="35"/>
      <c r="U48" s="35"/>
      <c r="V48" s="35"/>
      <c r="IC48" s="37"/>
      <c r="ID48" s="37"/>
      <c r="IE48" s="37"/>
      <c r="IF48" s="37"/>
      <c r="IG48" s="37"/>
      <c r="IH48" s="37"/>
      <c r="II48" s="37"/>
      <c r="IJ48" s="37"/>
      <c r="IK48" s="37"/>
    </row>
    <row r="49" spans="1:245" s="41" customFormat="1" ht="22.5">
      <c r="A49" s="12"/>
      <c r="B49" s="12">
        <v>38</v>
      </c>
      <c r="C49" s="32"/>
      <c r="D49" s="24" t="s">
        <v>110</v>
      </c>
      <c r="E49" s="33" t="s">
        <v>30</v>
      </c>
      <c r="F49" s="24" t="s">
        <v>111</v>
      </c>
      <c r="G49" s="24" t="s">
        <v>101</v>
      </c>
      <c r="H49" s="24" t="s">
        <v>101</v>
      </c>
      <c r="I49" s="24" t="s">
        <v>101</v>
      </c>
      <c r="J49" s="126">
        <v>48</v>
      </c>
      <c r="K49" s="109"/>
      <c r="L49" s="26"/>
      <c r="M49" s="27"/>
      <c r="N49" s="27"/>
      <c r="O49" s="45"/>
      <c r="P49" s="46"/>
      <c r="Q49" s="45"/>
      <c r="R49" s="45"/>
      <c r="S49" s="35"/>
      <c r="T49" s="35"/>
      <c r="U49" s="35"/>
      <c r="V49" s="35"/>
      <c r="IC49" s="37"/>
      <c r="ID49" s="37"/>
      <c r="IE49" s="37"/>
      <c r="IF49" s="37"/>
      <c r="IG49" s="37"/>
      <c r="IH49" s="37"/>
      <c r="II49" s="37"/>
      <c r="IJ49" s="37"/>
      <c r="IK49" s="37"/>
    </row>
    <row r="50" spans="1:22" ht="22.5">
      <c r="A50" s="12"/>
      <c r="B50" s="12">
        <v>39</v>
      </c>
      <c r="C50" s="32"/>
      <c r="D50" s="24" t="s">
        <v>112</v>
      </c>
      <c r="E50" s="33" t="s">
        <v>37</v>
      </c>
      <c r="F50" s="24" t="s">
        <v>109</v>
      </c>
      <c r="G50" s="24" t="s">
        <v>101</v>
      </c>
      <c r="H50" s="24" t="s">
        <v>101</v>
      </c>
      <c r="I50" s="24" t="s">
        <v>101</v>
      </c>
      <c r="J50" s="126">
        <f>42*12</f>
        <v>504</v>
      </c>
      <c r="K50" s="109"/>
      <c r="L50" s="26"/>
      <c r="M50" s="27"/>
      <c r="N50" s="27"/>
      <c r="O50" s="45"/>
      <c r="P50" s="46"/>
      <c r="Q50" s="45"/>
      <c r="R50" s="45"/>
      <c r="S50" s="35"/>
      <c r="T50" s="35"/>
      <c r="U50" s="35"/>
      <c r="V50" s="35"/>
    </row>
    <row r="51" spans="1:22" ht="22.5">
      <c r="A51" s="12"/>
      <c r="B51" s="12">
        <v>40</v>
      </c>
      <c r="C51" s="32"/>
      <c r="D51" s="24" t="s">
        <v>113</v>
      </c>
      <c r="E51" s="33" t="s">
        <v>37</v>
      </c>
      <c r="F51" s="24" t="s">
        <v>105</v>
      </c>
      <c r="G51" s="24" t="s">
        <v>101</v>
      </c>
      <c r="H51" s="24" t="s">
        <v>101</v>
      </c>
      <c r="I51" s="24" t="s">
        <v>101</v>
      </c>
      <c r="J51" s="126">
        <f>36*40</f>
        <v>1440</v>
      </c>
      <c r="K51" s="109"/>
      <c r="L51" s="26"/>
      <c r="M51" s="27"/>
      <c r="N51" s="27"/>
      <c r="O51" s="45"/>
      <c r="P51" s="46"/>
      <c r="Q51" s="45"/>
      <c r="R51" s="45"/>
      <c r="S51" s="35"/>
      <c r="T51" s="35"/>
      <c r="U51" s="35"/>
      <c r="V51" s="35"/>
    </row>
    <row r="52" spans="1:22" ht="22.5">
      <c r="A52" s="12"/>
      <c r="B52" s="12">
        <v>41</v>
      </c>
      <c r="C52" s="32"/>
      <c r="D52" s="24" t="s">
        <v>114</v>
      </c>
      <c r="E52" s="25" t="s">
        <v>47</v>
      </c>
      <c r="F52" s="22" t="s">
        <v>109</v>
      </c>
      <c r="G52" s="22" t="s">
        <v>101</v>
      </c>
      <c r="H52" s="22" t="s">
        <v>101</v>
      </c>
      <c r="I52" s="22" t="s">
        <v>101</v>
      </c>
      <c r="J52" s="126">
        <f>54*12</f>
        <v>648</v>
      </c>
      <c r="K52" s="109"/>
      <c r="L52" s="26"/>
      <c r="M52" s="27"/>
      <c r="N52" s="27"/>
      <c r="O52" s="45"/>
      <c r="P52" s="46"/>
      <c r="Q52" s="45"/>
      <c r="R52" s="45"/>
      <c r="S52" s="35"/>
      <c r="T52" s="35"/>
      <c r="U52" s="35"/>
      <c r="V52" s="35"/>
    </row>
    <row r="53" spans="1:22" ht="22.5">
      <c r="A53" s="12"/>
      <c r="B53" s="12">
        <v>42</v>
      </c>
      <c r="C53" s="32"/>
      <c r="D53" s="24" t="s">
        <v>115</v>
      </c>
      <c r="E53" s="33">
        <v>2</v>
      </c>
      <c r="F53" s="24" t="s">
        <v>31</v>
      </c>
      <c r="G53" s="24" t="s">
        <v>116</v>
      </c>
      <c r="H53" s="24" t="s">
        <v>20</v>
      </c>
      <c r="I53" s="24" t="s">
        <v>117</v>
      </c>
      <c r="J53" s="126">
        <f>510*36</f>
        <v>18360</v>
      </c>
      <c r="K53" s="109"/>
      <c r="L53" s="26"/>
      <c r="M53" s="27"/>
      <c r="N53" s="27"/>
      <c r="O53" s="45"/>
      <c r="P53" s="46"/>
      <c r="Q53" s="45"/>
      <c r="R53" s="45"/>
      <c r="S53" s="35"/>
      <c r="T53" s="35"/>
      <c r="U53" s="35"/>
      <c r="V53" s="35"/>
    </row>
    <row r="54" spans="1:22" ht="22.5">
      <c r="A54" s="12"/>
      <c r="B54" s="12">
        <v>43</v>
      </c>
      <c r="C54" s="32"/>
      <c r="D54" s="24" t="s">
        <v>118</v>
      </c>
      <c r="E54" s="33">
        <v>2</v>
      </c>
      <c r="F54" s="24" t="s">
        <v>119</v>
      </c>
      <c r="G54" s="24" t="s">
        <v>120</v>
      </c>
      <c r="H54" s="24" t="s">
        <v>20</v>
      </c>
      <c r="I54" s="24" t="s">
        <v>21</v>
      </c>
      <c r="J54" s="126">
        <f>300*12</f>
        <v>3600</v>
      </c>
      <c r="K54" s="109"/>
      <c r="L54" s="26"/>
      <c r="M54" s="27"/>
      <c r="N54" s="27"/>
      <c r="O54" s="45"/>
      <c r="P54" s="46"/>
      <c r="Q54" s="45"/>
      <c r="R54" s="45"/>
      <c r="S54" s="35"/>
      <c r="T54" s="35"/>
      <c r="U54" s="35"/>
      <c r="V54" s="35"/>
    </row>
    <row r="55" spans="1:22" ht="22.5">
      <c r="A55" s="12"/>
      <c r="B55" s="12">
        <v>44</v>
      </c>
      <c r="C55" s="32"/>
      <c r="D55" s="24" t="s">
        <v>121</v>
      </c>
      <c r="E55" s="25">
        <v>1</v>
      </c>
      <c r="F55" s="22" t="s">
        <v>38</v>
      </c>
      <c r="G55" s="22" t="s">
        <v>122</v>
      </c>
      <c r="H55" s="22" t="s">
        <v>20</v>
      </c>
      <c r="I55" s="22" t="s">
        <v>21</v>
      </c>
      <c r="J55" s="126">
        <f>400*12</f>
        <v>4800</v>
      </c>
      <c r="K55" s="44"/>
      <c r="L55" s="26"/>
      <c r="M55" s="27"/>
      <c r="N55" s="27"/>
      <c r="O55" s="45"/>
      <c r="P55" s="46"/>
      <c r="Q55" s="45"/>
      <c r="R55" s="45"/>
      <c r="S55" s="35"/>
      <c r="T55" s="35"/>
      <c r="U55" s="35"/>
      <c r="V55" s="35"/>
    </row>
    <row r="56" spans="1:22" ht="22.5">
      <c r="A56" s="12"/>
      <c r="B56" s="12">
        <v>45</v>
      </c>
      <c r="C56" s="32"/>
      <c r="D56" s="24" t="s">
        <v>123</v>
      </c>
      <c r="E56" s="25">
        <v>1</v>
      </c>
      <c r="F56" s="22" t="s">
        <v>38</v>
      </c>
      <c r="G56" s="22" t="s">
        <v>124</v>
      </c>
      <c r="H56" s="22" t="s">
        <v>125</v>
      </c>
      <c r="I56" s="22" t="s">
        <v>126</v>
      </c>
      <c r="J56" s="126">
        <f>20*12</f>
        <v>240</v>
      </c>
      <c r="K56" s="44"/>
      <c r="L56" s="26"/>
      <c r="M56" s="27"/>
      <c r="N56" s="27"/>
      <c r="O56" s="45"/>
      <c r="P56" s="46"/>
      <c r="Q56" s="45"/>
      <c r="R56" s="45"/>
      <c r="S56" s="35"/>
      <c r="T56" s="35"/>
      <c r="U56" s="35"/>
      <c r="V56" s="35"/>
    </row>
    <row r="57" spans="1:22" ht="22.5">
      <c r="A57" s="12"/>
      <c r="B57" s="12">
        <v>46</v>
      </c>
      <c r="C57" s="32"/>
      <c r="D57" s="24" t="s">
        <v>127</v>
      </c>
      <c r="E57" s="33">
        <v>1</v>
      </c>
      <c r="F57" s="24" t="s">
        <v>31</v>
      </c>
      <c r="G57" s="24" t="s">
        <v>32</v>
      </c>
      <c r="H57" s="24" t="s">
        <v>20</v>
      </c>
      <c r="I57" s="24" t="s">
        <v>21</v>
      </c>
      <c r="J57" s="126">
        <f>570*12</f>
        <v>6840</v>
      </c>
      <c r="K57" s="109"/>
      <c r="L57" s="26"/>
      <c r="M57" s="27"/>
      <c r="N57" s="27"/>
      <c r="O57" s="45"/>
      <c r="P57" s="46"/>
      <c r="Q57" s="45"/>
      <c r="R57" s="45"/>
      <c r="S57" s="35"/>
      <c r="T57" s="35"/>
      <c r="U57" s="35"/>
      <c r="V57" s="35"/>
    </row>
    <row r="58" spans="1:22" ht="22.5">
      <c r="A58" s="12"/>
      <c r="B58" s="12">
        <v>47</v>
      </c>
      <c r="C58" s="32"/>
      <c r="D58" s="24" t="s">
        <v>128</v>
      </c>
      <c r="E58" s="33" t="s">
        <v>17</v>
      </c>
      <c r="F58" s="24" t="s">
        <v>31</v>
      </c>
      <c r="G58" s="24" t="s">
        <v>116</v>
      </c>
      <c r="H58" s="24" t="s">
        <v>20</v>
      </c>
      <c r="I58" s="24" t="s">
        <v>91</v>
      </c>
      <c r="J58" s="126">
        <f>20*12</f>
        <v>240</v>
      </c>
      <c r="K58" s="109"/>
      <c r="L58" s="26"/>
      <c r="M58" s="27"/>
      <c r="N58" s="27"/>
      <c r="O58" s="45"/>
      <c r="P58" s="46"/>
      <c r="Q58" s="45"/>
      <c r="R58" s="45"/>
      <c r="S58" s="35"/>
      <c r="T58" s="35"/>
      <c r="U58" s="35"/>
      <c r="V58" s="35"/>
    </row>
    <row r="59" spans="1:245" s="41" customFormat="1" ht="22.5">
      <c r="A59" s="12"/>
      <c r="B59" s="12">
        <v>48</v>
      </c>
      <c r="C59" s="32"/>
      <c r="D59" s="24" t="s">
        <v>129</v>
      </c>
      <c r="E59" s="33">
        <v>1</v>
      </c>
      <c r="F59" s="24" t="s">
        <v>31</v>
      </c>
      <c r="G59" s="24" t="s">
        <v>130</v>
      </c>
      <c r="H59" s="24" t="s">
        <v>20</v>
      </c>
      <c r="I59" s="24" t="s">
        <v>21</v>
      </c>
      <c r="J59" s="126">
        <f>730*12</f>
        <v>8760</v>
      </c>
      <c r="K59" s="109"/>
      <c r="L59" s="26"/>
      <c r="M59" s="27"/>
      <c r="N59" s="27"/>
      <c r="O59" s="45"/>
      <c r="P59" s="46"/>
      <c r="Q59" s="45"/>
      <c r="R59" s="45"/>
      <c r="S59" s="35"/>
      <c r="T59" s="35"/>
      <c r="U59" s="35"/>
      <c r="V59" s="35"/>
      <c r="IC59" s="37"/>
      <c r="ID59" s="37"/>
      <c r="IE59" s="37"/>
      <c r="IF59" s="37"/>
      <c r="IG59" s="37"/>
      <c r="IH59" s="37"/>
      <c r="II59" s="37"/>
      <c r="IJ59" s="37"/>
      <c r="IK59" s="37"/>
    </row>
    <row r="60" spans="1:245" s="36" customFormat="1" ht="22.5">
      <c r="A60" s="12"/>
      <c r="B60" s="12">
        <v>49</v>
      </c>
      <c r="C60" s="32"/>
      <c r="D60" s="24" t="s">
        <v>131</v>
      </c>
      <c r="E60" s="25">
        <v>1</v>
      </c>
      <c r="F60" s="22" t="s">
        <v>38</v>
      </c>
      <c r="G60" s="22" t="s">
        <v>35</v>
      </c>
      <c r="H60" s="22" t="s">
        <v>20</v>
      </c>
      <c r="I60" s="22" t="s">
        <v>21</v>
      </c>
      <c r="J60" s="126">
        <f>110*12</f>
        <v>1320</v>
      </c>
      <c r="K60" s="44"/>
      <c r="L60" s="26"/>
      <c r="M60" s="27"/>
      <c r="N60" s="27"/>
      <c r="O60" s="45"/>
      <c r="P60" s="46"/>
      <c r="Q60" s="45"/>
      <c r="R60" s="45"/>
      <c r="S60" s="35"/>
      <c r="T60" s="35"/>
      <c r="U60" s="35"/>
      <c r="V60" s="35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</row>
    <row r="61" spans="1:22" ht="22.5">
      <c r="A61" s="12"/>
      <c r="B61" s="12">
        <v>50</v>
      </c>
      <c r="C61" s="32"/>
      <c r="D61" s="24" t="s">
        <v>132</v>
      </c>
      <c r="E61" s="33">
        <v>1</v>
      </c>
      <c r="F61" s="24" t="s">
        <v>119</v>
      </c>
      <c r="G61" s="24" t="s">
        <v>120</v>
      </c>
      <c r="H61" s="24" t="s">
        <v>20</v>
      </c>
      <c r="I61" s="24" t="s">
        <v>21</v>
      </c>
      <c r="J61" s="126">
        <f>140*12</f>
        <v>1680</v>
      </c>
      <c r="K61" s="109"/>
      <c r="L61" s="26"/>
      <c r="M61" s="27"/>
      <c r="N61" s="27"/>
      <c r="O61" s="45"/>
      <c r="P61" s="46"/>
      <c r="Q61" s="45"/>
      <c r="R61" s="45"/>
      <c r="S61" s="35"/>
      <c r="T61" s="35"/>
      <c r="U61" s="35"/>
      <c r="V61" s="35"/>
    </row>
    <row r="62" spans="1:245" s="36" customFormat="1" ht="22.5">
      <c r="A62" s="12"/>
      <c r="B62" s="12">
        <v>51</v>
      </c>
      <c r="C62" s="32"/>
      <c r="D62" s="24" t="s">
        <v>133</v>
      </c>
      <c r="E62" s="25" t="s">
        <v>26</v>
      </c>
      <c r="F62" s="22" t="s">
        <v>38</v>
      </c>
      <c r="G62" s="22" t="s">
        <v>41</v>
      </c>
      <c r="H62" s="22" t="s">
        <v>20</v>
      </c>
      <c r="I62" s="22" t="s">
        <v>21</v>
      </c>
      <c r="J62" s="126">
        <f>190*12</f>
        <v>2280</v>
      </c>
      <c r="K62" s="44"/>
      <c r="L62" s="26"/>
      <c r="M62" s="27"/>
      <c r="N62" s="27"/>
      <c r="O62" s="45"/>
      <c r="P62" s="46"/>
      <c r="Q62" s="45"/>
      <c r="R62" s="45"/>
      <c r="S62" s="35"/>
      <c r="T62" s="35"/>
      <c r="U62" s="35"/>
      <c r="V62" s="35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</row>
    <row r="63" spans="1:245" s="36" customFormat="1" ht="22.5">
      <c r="A63" s="12"/>
      <c r="B63" s="12">
        <v>52</v>
      </c>
      <c r="C63" s="32"/>
      <c r="D63" s="24" t="s">
        <v>134</v>
      </c>
      <c r="E63" s="25" t="s">
        <v>26</v>
      </c>
      <c r="F63" s="22" t="s">
        <v>135</v>
      </c>
      <c r="G63" s="22" t="s">
        <v>136</v>
      </c>
      <c r="H63" s="22" t="s">
        <v>63</v>
      </c>
      <c r="I63" s="22" t="s">
        <v>21</v>
      </c>
      <c r="J63" s="126">
        <f>8*12</f>
        <v>96</v>
      </c>
      <c r="K63" s="44"/>
      <c r="L63" s="26"/>
      <c r="M63" s="27"/>
      <c r="N63" s="27"/>
      <c r="O63" s="45"/>
      <c r="P63" s="46"/>
      <c r="Q63" s="45"/>
      <c r="R63" s="45"/>
      <c r="S63" s="35"/>
      <c r="T63" s="35"/>
      <c r="U63" s="35"/>
      <c r="V63" s="35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</row>
    <row r="64" spans="1:245" s="36" customFormat="1" ht="22.5">
      <c r="A64" s="12"/>
      <c r="B64" s="12">
        <v>53</v>
      </c>
      <c r="C64" s="32"/>
      <c r="D64" s="24" t="s">
        <v>137</v>
      </c>
      <c r="E64" s="33" t="s">
        <v>26</v>
      </c>
      <c r="F64" s="22" t="s">
        <v>38</v>
      </c>
      <c r="G64" s="24" t="s">
        <v>138</v>
      </c>
      <c r="H64" s="24" t="s">
        <v>20</v>
      </c>
      <c r="I64" s="24" t="s">
        <v>21</v>
      </c>
      <c r="J64" s="126">
        <f>450*12</f>
        <v>5400</v>
      </c>
      <c r="K64" s="109"/>
      <c r="L64" s="26"/>
      <c r="M64" s="27"/>
      <c r="N64" s="27"/>
      <c r="O64" s="45"/>
      <c r="P64" s="46"/>
      <c r="Q64" s="45"/>
      <c r="R64" s="45"/>
      <c r="S64" s="35"/>
      <c r="T64" s="35"/>
      <c r="U64" s="35"/>
      <c r="V64" s="35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</row>
    <row r="65" spans="1:245" s="36" customFormat="1" ht="22.5">
      <c r="A65" s="12"/>
      <c r="B65" s="12">
        <v>54</v>
      </c>
      <c r="C65" s="32"/>
      <c r="D65" s="24" t="s">
        <v>139</v>
      </c>
      <c r="E65" s="25" t="s">
        <v>26</v>
      </c>
      <c r="F65" s="22" t="s">
        <v>38</v>
      </c>
      <c r="G65" s="24" t="s">
        <v>32</v>
      </c>
      <c r="H65" s="22" t="s">
        <v>20</v>
      </c>
      <c r="I65" s="22" t="s">
        <v>21</v>
      </c>
      <c r="J65" s="126">
        <f>400*12</f>
        <v>4800</v>
      </c>
      <c r="K65" s="44"/>
      <c r="L65" s="26"/>
      <c r="M65" s="27"/>
      <c r="N65" s="27"/>
      <c r="O65" s="45"/>
      <c r="P65" s="46"/>
      <c r="Q65" s="45"/>
      <c r="R65" s="45"/>
      <c r="S65" s="35"/>
      <c r="T65" s="35"/>
      <c r="U65" s="35"/>
      <c r="V65" s="35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</row>
    <row r="66" spans="1:245" s="36" customFormat="1" ht="22.5">
      <c r="A66" s="12"/>
      <c r="B66" s="12">
        <v>55</v>
      </c>
      <c r="C66" s="32"/>
      <c r="D66" s="24" t="s">
        <v>140</v>
      </c>
      <c r="E66" s="25" t="s">
        <v>26</v>
      </c>
      <c r="F66" s="22" t="s">
        <v>38</v>
      </c>
      <c r="G66" s="22" t="s">
        <v>130</v>
      </c>
      <c r="H66" s="22" t="s">
        <v>20</v>
      </c>
      <c r="I66" s="22" t="s">
        <v>21</v>
      </c>
      <c r="J66" s="126">
        <f>360*12</f>
        <v>4320</v>
      </c>
      <c r="K66" s="44"/>
      <c r="L66" s="26"/>
      <c r="M66" s="27"/>
      <c r="N66" s="27"/>
      <c r="O66" s="45"/>
      <c r="P66" s="46"/>
      <c r="Q66" s="45"/>
      <c r="R66" s="45"/>
      <c r="S66" s="35"/>
      <c r="T66" s="35"/>
      <c r="U66" s="35"/>
      <c r="V66" s="35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</row>
    <row r="67" spans="1:245" s="36" customFormat="1" ht="22.5">
      <c r="A67" s="12"/>
      <c r="B67" s="12">
        <v>56</v>
      </c>
      <c r="C67" s="32"/>
      <c r="D67" s="24" t="s">
        <v>141</v>
      </c>
      <c r="E67" s="25" t="s">
        <v>26</v>
      </c>
      <c r="F67" s="22" t="s">
        <v>38</v>
      </c>
      <c r="G67" s="22" t="s">
        <v>35</v>
      </c>
      <c r="H67" s="22" t="s">
        <v>20</v>
      </c>
      <c r="I67" s="22" t="s">
        <v>21</v>
      </c>
      <c r="J67" s="126">
        <f>120*12</f>
        <v>1440</v>
      </c>
      <c r="K67" s="44"/>
      <c r="L67" s="26"/>
      <c r="M67" s="27"/>
      <c r="N67" s="27"/>
      <c r="O67" s="45"/>
      <c r="P67" s="46"/>
      <c r="Q67" s="45"/>
      <c r="R67" s="45"/>
      <c r="S67" s="35"/>
      <c r="T67" s="35"/>
      <c r="U67" s="35"/>
      <c r="V67" s="35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</row>
    <row r="68" spans="1:245" s="41" customFormat="1" ht="22.5">
      <c r="A68" s="12"/>
      <c r="B68" s="12">
        <v>57</v>
      </c>
      <c r="C68" s="32"/>
      <c r="D68" s="24" t="s">
        <v>142</v>
      </c>
      <c r="E68" s="33" t="s">
        <v>30</v>
      </c>
      <c r="F68" s="24" t="s">
        <v>38</v>
      </c>
      <c r="G68" s="24" t="s">
        <v>143</v>
      </c>
      <c r="H68" s="24" t="s">
        <v>20</v>
      </c>
      <c r="I68" s="24" t="s">
        <v>28</v>
      </c>
      <c r="J68" s="126">
        <f>25*12</f>
        <v>300</v>
      </c>
      <c r="K68" s="109"/>
      <c r="L68" s="26"/>
      <c r="M68" s="27"/>
      <c r="N68" s="27"/>
      <c r="O68" s="45"/>
      <c r="P68" s="46"/>
      <c r="Q68" s="45"/>
      <c r="R68" s="45"/>
      <c r="S68" s="35"/>
      <c r="T68" s="35"/>
      <c r="U68" s="35"/>
      <c r="V68" s="35"/>
      <c r="IC68" s="37"/>
      <c r="ID68" s="37"/>
      <c r="IE68" s="37"/>
      <c r="IF68" s="37"/>
      <c r="IG68" s="37"/>
      <c r="IH68" s="37"/>
      <c r="II68" s="37"/>
      <c r="IJ68" s="37"/>
      <c r="IK68" s="37"/>
    </row>
    <row r="69" spans="1:245" s="52" customFormat="1" ht="33.75">
      <c r="A69" s="42"/>
      <c r="B69" s="12">
        <v>58</v>
      </c>
      <c r="C69" s="32"/>
      <c r="D69" s="24" t="s">
        <v>144</v>
      </c>
      <c r="E69" s="33" t="s">
        <v>30</v>
      </c>
      <c r="F69" s="24" t="s">
        <v>145</v>
      </c>
      <c r="G69" s="24" t="s">
        <v>85</v>
      </c>
      <c r="H69" s="24" t="s">
        <v>63</v>
      </c>
      <c r="I69" s="24" t="s">
        <v>91</v>
      </c>
      <c r="J69" s="125">
        <v>960</v>
      </c>
      <c r="K69" s="109"/>
      <c r="L69" s="26"/>
      <c r="M69" s="27"/>
      <c r="N69" s="27"/>
      <c r="O69" s="45"/>
      <c r="P69" s="46"/>
      <c r="Q69" s="45"/>
      <c r="R69" s="45"/>
      <c r="S69" s="35"/>
      <c r="T69" s="35"/>
      <c r="U69" s="35"/>
      <c r="V69" s="35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IC69" s="53"/>
      <c r="ID69" s="53"/>
      <c r="IE69" s="53"/>
      <c r="IF69" s="53"/>
      <c r="IG69" s="53"/>
      <c r="IH69" s="53"/>
      <c r="II69" s="53"/>
      <c r="IJ69" s="53"/>
      <c r="IK69" s="53"/>
    </row>
    <row r="70" spans="1:22" ht="22.5">
      <c r="A70" s="12"/>
      <c r="B70" s="12">
        <v>59</v>
      </c>
      <c r="C70" s="32"/>
      <c r="D70" s="24" t="s">
        <v>146</v>
      </c>
      <c r="E70" s="33" t="s">
        <v>30</v>
      </c>
      <c r="F70" s="22" t="s">
        <v>38</v>
      </c>
      <c r="G70" s="24" t="s">
        <v>41</v>
      </c>
      <c r="H70" s="24" t="s">
        <v>20</v>
      </c>
      <c r="I70" s="24" t="s">
        <v>21</v>
      </c>
      <c r="J70" s="125">
        <f>1200*12</f>
        <v>14400</v>
      </c>
      <c r="K70" s="109"/>
      <c r="L70" s="26"/>
      <c r="M70" s="27"/>
      <c r="N70" s="27"/>
      <c r="O70" s="45"/>
      <c r="P70" s="46"/>
      <c r="Q70" s="45"/>
      <c r="R70" s="45"/>
      <c r="S70" s="35"/>
      <c r="T70" s="35"/>
      <c r="U70" s="35"/>
      <c r="V70" s="35"/>
    </row>
    <row r="71" spans="1:22" ht="22.5">
      <c r="A71" s="12"/>
      <c r="B71" s="12">
        <v>60</v>
      </c>
      <c r="C71" s="32"/>
      <c r="D71" s="24" t="s">
        <v>147</v>
      </c>
      <c r="E71" s="33" t="s">
        <v>30</v>
      </c>
      <c r="F71" s="22" t="s">
        <v>135</v>
      </c>
      <c r="G71" s="24" t="s">
        <v>136</v>
      </c>
      <c r="H71" s="24" t="s">
        <v>63</v>
      </c>
      <c r="I71" s="24" t="s">
        <v>21</v>
      </c>
      <c r="J71" s="125">
        <v>36</v>
      </c>
      <c r="K71" s="109"/>
      <c r="L71" s="26"/>
      <c r="M71" s="27"/>
      <c r="N71" s="27"/>
      <c r="O71" s="45"/>
      <c r="P71" s="46"/>
      <c r="Q71" s="45"/>
      <c r="R71" s="45"/>
      <c r="S71" s="35"/>
      <c r="T71" s="35"/>
      <c r="U71" s="35"/>
      <c r="V71" s="35"/>
    </row>
    <row r="72" spans="1:22" ht="22.5">
      <c r="A72" s="12"/>
      <c r="B72" s="12">
        <v>61</v>
      </c>
      <c r="C72" s="32"/>
      <c r="D72" s="24" t="s">
        <v>148</v>
      </c>
      <c r="E72" s="33" t="s">
        <v>30</v>
      </c>
      <c r="F72" s="22" t="s">
        <v>38</v>
      </c>
      <c r="G72" s="24" t="s">
        <v>138</v>
      </c>
      <c r="H72" s="24" t="s">
        <v>20</v>
      </c>
      <c r="I72" s="24" t="s">
        <v>21</v>
      </c>
      <c r="J72" s="125">
        <f>160*12</f>
        <v>1920</v>
      </c>
      <c r="K72" s="109"/>
      <c r="L72" s="26"/>
      <c r="M72" s="27"/>
      <c r="N72" s="27"/>
      <c r="O72" s="45"/>
      <c r="P72" s="46"/>
      <c r="Q72" s="45"/>
      <c r="R72" s="45"/>
      <c r="S72" s="35"/>
      <c r="T72" s="35"/>
      <c r="U72" s="35"/>
      <c r="V72" s="35"/>
    </row>
    <row r="73" spans="1:22" ht="22.5">
      <c r="A73" s="12"/>
      <c r="B73" s="12">
        <v>62</v>
      </c>
      <c r="C73" s="32"/>
      <c r="D73" s="24" t="s">
        <v>149</v>
      </c>
      <c r="E73" s="25" t="s">
        <v>30</v>
      </c>
      <c r="F73" s="22" t="s">
        <v>38</v>
      </c>
      <c r="G73" s="24" t="s">
        <v>32</v>
      </c>
      <c r="H73" s="22" t="s">
        <v>20</v>
      </c>
      <c r="I73" s="22" t="s">
        <v>21</v>
      </c>
      <c r="J73" s="125">
        <f>630*12</f>
        <v>7560</v>
      </c>
      <c r="K73" s="44"/>
      <c r="L73" s="26"/>
      <c r="M73" s="27"/>
      <c r="N73" s="27"/>
      <c r="O73" s="45"/>
      <c r="P73" s="46"/>
      <c r="Q73" s="45"/>
      <c r="R73" s="45"/>
      <c r="S73" s="35"/>
      <c r="T73" s="35"/>
      <c r="U73" s="35"/>
      <c r="V73" s="35"/>
    </row>
    <row r="74" spans="1:22" ht="22.5">
      <c r="A74" s="12"/>
      <c r="B74" s="12">
        <v>63</v>
      </c>
      <c r="C74" s="32"/>
      <c r="D74" s="24" t="s">
        <v>150</v>
      </c>
      <c r="E74" s="25" t="s">
        <v>30</v>
      </c>
      <c r="F74" s="22" t="s">
        <v>151</v>
      </c>
      <c r="G74" s="54" t="s">
        <v>152</v>
      </c>
      <c r="H74" s="22" t="s">
        <v>153</v>
      </c>
      <c r="I74" s="22" t="s">
        <v>21</v>
      </c>
      <c r="J74" s="125">
        <f>5*12</f>
        <v>60</v>
      </c>
      <c r="K74" s="44"/>
      <c r="L74" s="26"/>
      <c r="M74" s="27"/>
      <c r="N74" s="27"/>
      <c r="O74" s="45"/>
      <c r="P74" s="46"/>
      <c r="Q74" s="45"/>
      <c r="R74" s="45"/>
      <c r="S74" s="35"/>
      <c r="T74" s="35"/>
      <c r="U74" s="35"/>
      <c r="V74" s="35"/>
    </row>
    <row r="75" spans="1:18" s="31" customFormat="1" ht="22.5">
      <c r="A75" s="12"/>
      <c r="B75" s="12">
        <v>64</v>
      </c>
      <c r="C75" s="32"/>
      <c r="D75" s="24" t="s">
        <v>154</v>
      </c>
      <c r="E75" s="33" t="s">
        <v>37</v>
      </c>
      <c r="F75" s="22" t="s">
        <v>38</v>
      </c>
      <c r="G75" s="24" t="s">
        <v>39</v>
      </c>
      <c r="H75" s="24" t="s">
        <v>20</v>
      </c>
      <c r="I75" s="24" t="s">
        <v>21</v>
      </c>
      <c r="J75" s="125">
        <f>360*12</f>
        <v>4320</v>
      </c>
      <c r="K75" s="109"/>
      <c r="L75" s="26"/>
      <c r="M75" s="27"/>
      <c r="N75" s="27"/>
      <c r="O75" s="45"/>
      <c r="P75" s="46"/>
      <c r="Q75" s="45"/>
      <c r="R75" s="45"/>
    </row>
    <row r="76" spans="1:22" ht="22.5">
      <c r="A76" s="12"/>
      <c r="B76" s="12">
        <v>65</v>
      </c>
      <c r="C76" s="32"/>
      <c r="D76" s="24" t="s">
        <v>155</v>
      </c>
      <c r="E76" s="33" t="s">
        <v>37</v>
      </c>
      <c r="F76" s="24" t="s">
        <v>31</v>
      </c>
      <c r="G76" s="24" t="s">
        <v>41</v>
      </c>
      <c r="H76" s="24" t="s">
        <v>20</v>
      </c>
      <c r="I76" s="24" t="s">
        <v>21</v>
      </c>
      <c r="J76" s="125">
        <f>740*12</f>
        <v>8880</v>
      </c>
      <c r="K76" s="109"/>
      <c r="L76" s="26"/>
      <c r="M76" s="27"/>
      <c r="N76" s="27"/>
      <c r="O76" s="45"/>
      <c r="P76" s="46"/>
      <c r="Q76" s="45"/>
      <c r="R76" s="45"/>
      <c r="S76" s="35"/>
      <c r="T76" s="35"/>
      <c r="U76" s="35"/>
      <c r="V76" s="35"/>
    </row>
    <row r="77" spans="1:251" s="43" customFormat="1" ht="33.75">
      <c r="A77" s="42"/>
      <c r="B77" s="12">
        <v>66</v>
      </c>
      <c r="C77" s="32"/>
      <c r="D77" s="24" t="s">
        <v>156</v>
      </c>
      <c r="E77" s="33" t="s">
        <v>37</v>
      </c>
      <c r="F77" s="24" t="s">
        <v>145</v>
      </c>
      <c r="G77" s="24" t="s">
        <v>157</v>
      </c>
      <c r="H77" s="24" t="s">
        <v>63</v>
      </c>
      <c r="I77" s="24" t="s">
        <v>91</v>
      </c>
      <c r="J77" s="125">
        <v>960</v>
      </c>
      <c r="K77" s="109"/>
      <c r="L77" s="26"/>
      <c r="M77" s="27"/>
      <c r="N77" s="27"/>
      <c r="O77" s="45"/>
      <c r="P77" s="46"/>
      <c r="Q77" s="45"/>
      <c r="R77" s="45"/>
      <c r="S77" s="35"/>
      <c r="T77" s="35"/>
      <c r="U77" s="35"/>
      <c r="V77" s="35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IL77" s="55"/>
      <c r="IM77" s="55"/>
      <c r="IN77" s="55"/>
      <c r="IO77" s="55"/>
      <c r="IP77" s="55"/>
      <c r="IQ77" s="55"/>
    </row>
    <row r="78" spans="1:245" s="41" customFormat="1" ht="22.5">
      <c r="A78" s="12"/>
      <c r="B78" s="12">
        <v>67</v>
      </c>
      <c r="C78" s="32"/>
      <c r="D78" s="24" t="s">
        <v>158</v>
      </c>
      <c r="E78" s="33" t="s">
        <v>159</v>
      </c>
      <c r="F78" s="24" t="s">
        <v>160</v>
      </c>
      <c r="G78" s="24" t="s">
        <v>41</v>
      </c>
      <c r="H78" s="24" t="s">
        <v>93</v>
      </c>
      <c r="I78" s="24" t="s">
        <v>28</v>
      </c>
      <c r="J78" s="125">
        <f>30*12</f>
        <v>360</v>
      </c>
      <c r="K78" s="109"/>
      <c r="L78" s="26"/>
      <c r="M78" s="27"/>
      <c r="N78" s="27"/>
      <c r="O78" s="27"/>
      <c r="P78" s="46"/>
      <c r="Q78" s="45"/>
      <c r="R78" s="45"/>
      <c r="S78" s="35"/>
      <c r="T78" s="35"/>
      <c r="U78" s="35"/>
      <c r="V78" s="35"/>
      <c r="IC78" s="37"/>
      <c r="ID78" s="37"/>
      <c r="IE78" s="37"/>
      <c r="IF78" s="37"/>
      <c r="IG78" s="37"/>
      <c r="IH78" s="37"/>
      <c r="II78" s="37"/>
      <c r="IJ78" s="37"/>
      <c r="IK78" s="37"/>
    </row>
    <row r="79" spans="1:245" s="36" customFormat="1" ht="22.5">
      <c r="A79" s="12"/>
      <c r="B79" s="12">
        <v>68</v>
      </c>
      <c r="C79" s="32"/>
      <c r="D79" s="24" t="s">
        <v>161</v>
      </c>
      <c r="E79" s="33" t="s">
        <v>47</v>
      </c>
      <c r="F79" s="24" t="s">
        <v>38</v>
      </c>
      <c r="G79" s="24" t="s">
        <v>162</v>
      </c>
      <c r="H79" s="24" t="s">
        <v>163</v>
      </c>
      <c r="I79" s="24" t="s">
        <v>28</v>
      </c>
      <c r="J79" s="125">
        <f>75*12</f>
        <v>900</v>
      </c>
      <c r="K79" s="109"/>
      <c r="L79" s="26"/>
      <c r="M79" s="27"/>
      <c r="N79" s="27"/>
      <c r="O79" s="45"/>
      <c r="P79" s="46"/>
      <c r="Q79" s="45"/>
      <c r="R79" s="45"/>
      <c r="S79" s="35"/>
      <c r="T79" s="35"/>
      <c r="U79" s="35"/>
      <c r="V79" s="35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</row>
    <row r="80" spans="1:22" ht="22.5">
      <c r="A80" s="12"/>
      <c r="B80" s="12">
        <v>69</v>
      </c>
      <c r="C80" s="32"/>
      <c r="D80" s="24" t="s">
        <v>164</v>
      </c>
      <c r="E80" s="33" t="s">
        <v>47</v>
      </c>
      <c r="F80" s="24" t="s">
        <v>38</v>
      </c>
      <c r="G80" s="24" t="s">
        <v>143</v>
      </c>
      <c r="H80" s="24" t="s">
        <v>20</v>
      </c>
      <c r="I80" s="24" t="s">
        <v>21</v>
      </c>
      <c r="J80" s="125">
        <f>38*12</f>
        <v>456</v>
      </c>
      <c r="K80" s="109"/>
      <c r="L80" s="26"/>
      <c r="M80" s="27"/>
      <c r="N80" s="27"/>
      <c r="O80" s="45"/>
      <c r="P80" s="46"/>
      <c r="Q80" s="45"/>
      <c r="R80" s="45"/>
      <c r="S80" s="35"/>
      <c r="T80" s="35"/>
      <c r="U80" s="35"/>
      <c r="V80" s="35"/>
    </row>
    <row r="81" spans="1:245" s="36" customFormat="1" ht="22.5">
      <c r="A81" s="12"/>
      <c r="B81" s="12">
        <v>70</v>
      </c>
      <c r="C81" s="32"/>
      <c r="D81" s="24" t="s">
        <v>165</v>
      </c>
      <c r="E81" s="25" t="s">
        <v>60</v>
      </c>
      <c r="F81" s="22" t="s">
        <v>166</v>
      </c>
      <c r="G81" s="22" t="s">
        <v>167</v>
      </c>
      <c r="H81" s="22" t="s">
        <v>168</v>
      </c>
      <c r="I81" s="22" t="s">
        <v>169</v>
      </c>
      <c r="J81" s="125">
        <f>60*12</f>
        <v>720</v>
      </c>
      <c r="K81" s="44"/>
      <c r="L81" s="26"/>
      <c r="M81" s="27"/>
      <c r="N81" s="27"/>
      <c r="O81" s="45"/>
      <c r="P81" s="46"/>
      <c r="Q81" s="45"/>
      <c r="R81" s="45"/>
      <c r="S81" s="35"/>
      <c r="T81" s="35"/>
      <c r="U81" s="35"/>
      <c r="V81" s="35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</row>
    <row r="82" spans="1:22" ht="22.5">
      <c r="A82" s="12"/>
      <c r="B82" s="12">
        <v>71</v>
      </c>
      <c r="C82" s="32"/>
      <c r="D82" s="24" t="s">
        <v>170</v>
      </c>
      <c r="E82" s="25" t="s">
        <v>171</v>
      </c>
      <c r="F82" s="22" t="s">
        <v>166</v>
      </c>
      <c r="G82" s="22" t="s">
        <v>172</v>
      </c>
      <c r="H82" s="22" t="s">
        <v>163</v>
      </c>
      <c r="I82" s="22" t="s">
        <v>169</v>
      </c>
      <c r="J82" s="126">
        <f>72*12</f>
        <v>864</v>
      </c>
      <c r="K82" s="44"/>
      <c r="L82" s="26"/>
      <c r="M82" s="27"/>
      <c r="N82" s="27"/>
      <c r="O82" s="45"/>
      <c r="P82" s="46"/>
      <c r="Q82" s="45"/>
      <c r="R82" s="45"/>
      <c r="S82" s="35"/>
      <c r="T82" s="35"/>
      <c r="U82" s="35"/>
      <c r="V82" s="35"/>
    </row>
    <row r="83" spans="1:245" s="36" customFormat="1" ht="22.5">
      <c r="A83" s="12"/>
      <c r="B83" s="12">
        <v>72</v>
      </c>
      <c r="C83" s="32"/>
      <c r="D83" s="24" t="s">
        <v>173</v>
      </c>
      <c r="E83" s="33" t="s">
        <v>174</v>
      </c>
      <c r="F83" s="24" t="s">
        <v>175</v>
      </c>
      <c r="G83" s="24" t="s">
        <v>176</v>
      </c>
      <c r="H83" s="24" t="s">
        <v>163</v>
      </c>
      <c r="I83" s="24" t="s">
        <v>21</v>
      </c>
      <c r="J83" s="126">
        <v>36</v>
      </c>
      <c r="K83" s="44"/>
      <c r="L83" s="26"/>
      <c r="M83" s="27"/>
      <c r="N83" s="27"/>
      <c r="O83" s="45"/>
      <c r="P83" s="46"/>
      <c r="Q83" s="45"/>
      <c r="R83" s="45"/>
      <c r="S83" s="35"/>
      <c r="T83" s="35"/>
      <c r="U83" s="35"/>
      <c r="V83" s="35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</row>
    <row r="84" spans="1:245" s="36" customFormat="1" ht="22.5">
      <c r="A84" s="12"/>
      <c r="B84" s="12">
        <v>73</v>
      </c>
      <c r="C84" s="32"/>
      <c r="D84" s="24" t="s">
        <v>177</v>
      </c>
      <c r="E84" s="33" t="s">
        <v>174</v>
      </c>
      <c r="F84" s="24" t="s">
        <v>178</v>
      </c>
      <c r="G84" s="24" t="s">
        <v>172</v>
      </c>
      <c r="H84" s="24" t="s">
        <v>163</v>
      </c>
      <c r="I84" s="24" t="s">
        <v>169</v>
      </c>
      <c r="J84" s="126">
        <f>130*12</f>
        <v>1560</v>
      </c>
      <c r="K84" s="109"/>
      <c r="L84" s="26"/>
      <c r="M84" s="27"/>
      <c r="N84" s="27"/>
      <c r="O84" s="45"/>
      <c r="P84" s="46"/>
      <c r="Q84" s="45"/>
      <c r="R84" s="45"/>
      <c r="S84" s="35"/>
      <c r="T84" s="35"/>
      <c r="U84" s="35"/>
      <c r="V84" s="35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</row>
    <row r="85" spans="1:245" s="36" customFormat="1" ht="22.5">
      <c r="A85" s="12"/>
      <c r="B85" s="12">
        <v>74</v>
      </c>
      <c r="C85" s="32"/>
      <c r="D85" s="24" t="s">
        <v>179</v>
      </c>
      <c r="E85" s="25" t="s">
        <v>180</v>
      </c>
      <c r="F85" s="22" t="s">
        <v>181</v>
      </c>
      <c r="G85" s="22" t="s">
        <v>182</v>
      </c>
      <c r="H85" s="22" t="s">
        <v>163</v>
      </c>
      <c r="I85" s="22" t="s">
        <v>169</v>
      </c>
      <c r="J85" s="126">
        <f>15*12</f>
        <v>180</v>
      </c>
      <c r="K85" s="44"/>
      <c r="L85" s="26"/>
      <c r="M85" s="27"/>
      <c r="N85" s="27"/>
      <c r="O85" s="45"/>
      <c r="P85" s="46"/>
      <c r="Q85" s="45"/>
      <c r="R85" s="45"/>
      <c r="S85" s="35"/>
      <c r="T85" s="35"/>
      <c r="U85" s="35"/>
      <c r="V85" s="35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</row>
    <row r="86" spans="1:245" s="36" customFormat="1" ht="14.25">
      <c r="A86" s="12"/>
      <c r="B86" s="12"/>
      <c r="C86" s="32"/>
      <c r="D86" s="24"/>
      <c r="E86" s="25"/>
      <c r="F86" s="22"/>
      <c r="G86" s="22"/>
      <c r="H86" s="22"/>
      <c r="I86" s="22"/>
      <c r="J86" s="22"/>
      <c r="K86" s="152"/>
      <c r="L86" s="152"/>
      <c r="M86" s="47"/>
      <c r="N86" s="47"/>
      <c r="O86" s="45"/>
      <c r="P86" s="46"/>
      <c r="Q86" s="45"/>
      <c r="R86" s="45"/>
      <c r="S86" s="35"/>
      <c r="T86" s="35"/>
      <c r="U86" s="35"/>
      <c r="V86" s="35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</row>
    <row r="87" spans="1:245" s="36" customFormat="1" ht="12.75">
      <c r="A87" s="12"/>
      <c r="B87" s="12"/>
      <c r="C87" s="166" t="s">
        <v>64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8"/>
      <c r="S87" s="35"/>
      <c r="T87" s="35"/>
      <c r="U87" s="35"/>
      <c r="V87" s="35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</row>
    <row r="88" spans="1:245" s="56" customFormat="1" ht="12.75">
      <c r="A88" s="19"/>
      <c r="B88" s="12"/>
      <c r="C88" s="20" t="s">
        <v>183</v>
      </c>
      <c r="D88" s="150" t="s">
        <v>184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35"/>
      <c r="T88" s="35"/>
      <c r="U88" s="35"/>
      <c r="V88" s="35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IC88" s="51"/>
      <c r="ID88" s="51"/>
      <c r="IE88" s="51"/>
      <c r="IF88" s="51"/>
      <c r="IG88" s="51"/>
      <c r="IH88" s="51"/>
      <c r="II88" s="51"/>
      <c r="IJ88" s="51"/>
      <c r="IK88" s="51"/>
    </row>
    <row r="89" spans="1:245" s="41" customFormat="1" ht="22.5">
      <c r="A89" s="12"/>
      <c r="B89" s="12">
        <v>75</v>
      </c>
      <c r="C89" s="32"/>
      <c r="D89" s="22" t="s">
        <v>185</v>
      </c>
      <c r="E89" s="33" t="s">
        <v>26</v>
      </c>
      <c r="F89" s="24" t="s">
        <v>109</v>
      </c>
      <c r="G89" s="24" t="s">
        <v>101</v>
      </c>
      <c r="H89" s="24" t="s">
        <v>101</v>
      </c>
      <c r="I89" s="24" t="s">
        <v>101</v>
      </c>
      <c r="J89" s="126">
        <f>12*60</f>
        <v>720</v>
      </c>
      <c r="K89" s="109"/>
      <c r="L89" s="26"/>
      <c r="M89" s="27"/>
      <c r="N89" s="27"/>
      <c r="O89" s="45"/>
      <c r="P89" s="46"/>
      <c r="Q89" s="45"/>
      <c r="R89" s="45"/>
      <c r="S89" s="35"/>
      <c r="T89" s="35"/>
      <c r="U89" s="35"/>
      <c r="V89" s="35"/>
      <c r="IC89" s="37"/>
      <c r="ID89" s="37"/>
      <c r="IE89" s="37"/>
      <c r="IF89" s="37"/>
      <c r="IG89" s="37"/>
      <c r="IH89" s="37"/>
      <c r="II89" s="37"/>
      <c r="IJ89" s="37"/>
      <c r="IK89" s="37"/>
    </row>
    <row r="90" spans="1:245" s="41" customFormat="1" ht="22.5">
      <c r="A90" s="12"/>
      <c r="B90" s="12">
        <v>76</v>
      </c>
      <c r="C90" s="32"/>
      <c r="D90" s="22" t="s">
        <v>186</v>
      </c>
      <c r="E90" s="33" t="s">
        <v>26</v>
      </c>
      <c r="F90" s="24" t="s">
        <v>187</v>
      </c>
      <c r="G90" s="24" t="s">
        <v>101</v>
      </c>
      <c r="H90" s="24" t="s">
        <v>101</v>
      </c>
      <c r="I90" s="24" t="s">
        <v>101</v>
      </c>
      <c r="J90" s="126">
        <f>56*12</f>
        <v>672</v>
      </c>
      <c r="K90" s="109"/>
      <c r="L90" s="26"/>
      <c r="M90" s="27"/>
      <c r="N90" s="27"/>
      <c r="O90" s="45"/>
      <c r="P90" s="46"/>
      <c r="Q90" s="45"/>
      <c r="R90" s="45"/>
      <c r="S90" s="35"/>
      <c r="T90" s="35"/>
      <c r="U90" s="35"/>
      <c r="V90" s="35"/>
      <c r="IC90" s="37"/>
      <c r="ID90" s="37"/>
      <c r="IE90" s="37"/>
      <c r="IF90" s="37"/>
      <c r="IG90" s="37"/>
      <c r="IH90" s="37"/>
      <c r="II90" s="37"/>
      <c r="IJ90" s="37"/>
      <c r="IK90" s="37"/>
    </row>
    <row r="91" spans="1:245" s="41" customFormat="1" ht="22.5">
      <c r="A91" s="12"/>
      <c r="B91" s="12">
        <v>77</v>
      </c>
      <c r="C91" s="32"/>
      <c r="D91" s="22" t="s">
        <v>188</v>
      </c>
      <c r="E91" s="33" t="s">
        <v>30</v>
      </c>
      <c r="F91" s="24" t="s">
        <v>109</v>
      </c>
      <c r="G91" s="24" t="s">
        <v>101</v>
      </c>
      <c r="H91" s="24" t="s">
        <v>101</v>
      </c>
      <c r="I91" s="24" t="s">
        <v>101</v>
      </c>
      <c r="J91" s="126">
        <f>12*80</f>
        <v>960</v>
      </c>
      <c r="K91" s="109"/>
      <c r="L91" s="26"/>
      <c r="M91" s="27"/>
      <c r="N91" s="27"/>
      <c r="O91" s="45"/>
      <c r="P91" s="46"/>
      <c r="Q91" s="45"/>
      <c r="R91" s="45"/>
      <c r="S91" s="35"/>
      <c r="T91" s="35"/>
      <c r="U91" s="35"/>
      <c r="V91" s="35"/>
      <c r="IC91" s="37"/>
      <c r="ID91" s="37"/>
      <c r="IE91" s="37"/>
      <c r="IF91" s="37"/>
      <c r="IG91" s="37"/>
      <c r="IH91" s="37"/>
      <c r="II91" s="37"/>
      <c r="IJ91" s="37"/>
      <c r="IK91" s="37"/>
    </row>
    <row r="92" spans="1:245" s="41" customFormat="1" ht="22.5">
      <c r="A92" s="12"/>
      <c r="B92" s="12">
        <v>78</v>
      </c>
      <c r="C92" s="32"/>
      <c r="D92" s="22" t="s">
        <v>189</v>
      </c>
      <c r="E92" s="33" t="s">
        <v>30</v>
      </c>
      <c r="F92" s="24" t="s">
        <v>190</v>
      </c>
      <c r="G92" s="24" t="s">
        <v>101</v>
      </c>
      <c r="H92" s="24" t="s">
        <v>101</v>
      </c>
      <c r="I92" s="24" t="s">
        <v>101</v>
      </c>
      <c r="J92" s="126">
        <f>55*12</f>
        <v>660</v>
      </c>
      <c r="K92" s="109"/>
      <c r="L92" s="26"/>
      <c r="M92" s="27"/>
      <c r="N92" s="27"/>
      <c r="O92" s="45"/>
      <c r="P92" s="46"/>
      <c r="Q92" s="45"/>
      <c r="R92" s="45"/>
      <c r="S92" s="35"/>
      <c r="T92" s="35"/>
      <c r="U92" s="35"/>
      <c r="V92" s="35"/>
      <c r="IC92" s="37"/>
      <c r="ID92" s="37"/>
      <c r="IE92" s="37"/>
      <c r="IF92" s="37"/>
      <c r="IG92" s="37"/>
      <c r="IH92" s="37"/>
      <c r="II92" s="37"/>
      <c r="IJ92" s="37"/>
      <c r="IK92" s="37"/>
    </row>
    <row r="93" spans="1:245" s="41" customFormat="1" ht="22.5">
      <c r="A93" s="12"/>
      <c r="B93" s="12">
        <v>79</v>
      </c>
      <c r="C93" s="32"/>
      <c r="D93" s="22" t="s">
        <v>191</v>
      </c>
      <c r="E93" s="33" t="s">
        <v>30</v>
      </c>
      <c r="F93" s="24" t="s">
        <v>105</v>
      </c>
      <c r="G93" s="24" t="s">
        <v>101</v>
      </c>
      <c r="H93" s="24" t="s">
        <v>101</v>
      </c>
      <c r="I93" s="24" t="s">
        <v>101</v>
      </c>
      <c r="J93" s="125">
        <f>44*12</f>
        <v>528</v>
      </c>
      <c r="K93" s="109"/>
      <c r="L93" s="26"/>
      <c r="M93" s="27"/>
      <c r="N93" s="27"/>
      <c r="O93" s="45"/>
      <c r="P93" s="46"/>
      <c r="Q93" s="45"/>
      <c r="R93" s="45"/>
      <c r="S93" s="35"/>
      <c r="T93" s="35"/>
      <c r="U93" s="35"/>
      <c r="V93" s="35"/>
      <c r="IC93" s="37"/>
      <c r="ID93" s="37"/>
      <c r="IE93" s="37"/>
      <c r="IF93" s="37"/>
      <c r="IG93" s="37"/>
      <c r="IH93" s="37"/>
      <c r="II93" s="37"/>
      <c r="IJ93" s="37"/>
      <c r="IK93" s="37"/>
    </row>
    <row r="94" spans="1:18" s="31" customFormat="1" ht="22.5">
      <c r="A94" s="12"/>
      <c r="B94" s="12">
        <v>80</v>
      </c>
      <c r="C94" s="32"/>
      <c r="D94" s="22" t="s">
        <v>192</v>
      </c>
      <c r="E94" s="25" t="s">
        <v>30</v>
      </c>
      <c r="F94" s="22" t="s">
        <v>187</v>
      </c>
      <c r="G94" s="22" t="s">
        <v>101</v>
      </c>
      <c r="H94" s="22" t="s">
        <v>101</v>
      </c>
      <c r="I94" s="22" t="s">
        <v>101</v>
      </c>
      <c r="J94" s="125">
        <v>36</v>
      </c>
      <c r="K94" s="44"/>
      <c r="L94" s="26"/>
      <c r="M94" s="27"/>
      <c r="N94" s="27"/>
      <c r="O94" s="45"/>
      <c r="P94" s="46"/>
      <c r="Q94" s="45"/>
      <c r="R94" s="45"/>
    </row>
    <row r="95" spans="1:22" ht="22.5">
      <c r="A95" s="12"/>
      <c r="B95" s="12">
        <v>81</v>
      </c>
      <c r="C95" s="32"/>
      <c r="D95" s="22" t="s">
        <v>193</v>
      </c>
      <c r="E95" s="33">
        <v>2</v>
      </c>
      <c r="F95" s="24" t="s">
        <v>194</v>
      </c>
      <c r="G95" s="24" t="s">
        <v>195</v>
      </c>
      <c r="H95" s="24" t="s">
        <v>20</v>
      </c>
      <c r="I95" s="24" t="s">
        <v>21</v>
      </c>
      <c r="J95" s="125">
        <v>36</v>
      </c>
      <c r="K95" s="109"/>
      <c r="L95" s="26"/>
      <c r="M95" s="27"/>
      <c r="N95" s="27"/>
      <c r="O95" s="45"/>
      <c r="P95" s="46"/>
      <c r="Q95" s="45"/>
      <c r="R95" s="45"/>
      <c r="S95" s="35"/>
      <c r="T95" s="35"/>
      <c r="U95" s="35"/>
      <c r="V95" s="35"/>
    </row>
    <row r="96" spans="1:251" s="43" customFormat="1" ht="45">
      <c r="A96" s="42"/>
      <c r="B96" s="12">
        <v>82</v>
      </c>
      <c r="C96" s="32"/>
      <c r="D96" s="22" t="s">
        <v>196</v>
      </c>
      <c r="E96" s="33" t="s">
        <v>197</v>
      </c>
      <c r="F96" s="24" t="s">
        <v>198</v>
      </c>
      <c r="G96" s="24" t="s">
        <v>199</v>
      </c>
      <c r="H96" s="24" t="s">
        <v>20</v>
      </c>
      <c r="I96" s="24" t="s">
        <v>200</v>
      </c>
      <c r="J96" s="125">
        <v>960</v>
      </c>
      <c r="K96" s="109"/>
      <c r="L96" s="26"/>
      <c r="M96" s="27"/>
      <c r="N96" s="27"/>
      <c r="O96" s="45"/>
      <c r="P96" s="46"/>
      <c r="Q96" s="45"/>
      <c r="R96" s="45"/>
      <c r="S96" s="35"/>
      <c r="T96" s="35"/>
      <c r="U96" s="35"/>
      <c r="V96" s="35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IL96" s="55"/>
      <c r="IM96" s="55"/>
      <c r="IN96" s="55"/>
      <c r="IO96" s="55"/>
      <c r="IP96" s="55"/>
      <c r="IQ96" s="55"/>
    </row>
    <row r="97" spans="1:245" s="41" customFormat="1" ht="22.5">
      <c r="A97" s="12"/>
      <c r="B97" s="12">
        <v>83</v>
      </c>
      <c r="C97" s="32"/>
      <c r="D97" s="22" t="s">
        <v>201</v>
      </c>
      <c r="E97" s="25">
        <v>2</v>
      </c>
      <c r="F97" s="24" t="s">
        <v>194</v>
      </c>
      <c r="G97" s="22" t="s">
        <v>35</v>
      </c>
      <c r="H97" s="22" t="s">
        <v>20</v>
      </c>
      <c r="I97" s="22" t="s">
        <v>21</v>
      </c>
      <c r="J97" s="125">
        <f>625*12</f>
        <v>7500</v>
      </c>
      <c r="K97" s="44"/>
      <c r="L97" s="26"/>
      <c r="M97" s="27"/>
      <c r="N97" s="27"/>
      <c r="O97" s="45"/>
      <c r="P97" s="46"/>
      <c r="Q97" s="45"/>
      <c r="R97" s="45"/>
      <c r="S97" s="35"/>
      <c r="T97" s="35"/>
      <c r="U97" s="35"/>
      <c r="V97" s="35"/>
      <c r="IC97" s="37"/>
      <c r="ID97" s="37"/>
      <c r="IE97" s="37"/>
      <c r="IF97" s="37"/>
      <c r="IG97" s="37"/>
      <c r="IH97" s="37"/>
      <c r="II97" s="37"/>
      <c r="IJ97" s="37"/>
      <c r="IK97" s="37"/>
    </row>
    <row r="98" spans="1:245" s="41" customFormat="1" ht="22.5">
      <c r="A98" s="12"/>
      <c r="B98" s="12">
        <v>84</v>
      </c>
      <c r="C98" s="32"/>
      <c r="D98" s="22" t="s">
        <v>202</v>
      </c>
      <c r="E98" s="25">
        <v>1</v>
      </c>
      <c r="F98" s="22" t="s">
        <v>38</v>
      </c>
      <c r="G98" s="22" t="s">
        <v>41</v>
      </c>
      <c r="H98" s="22" t="s">
        <v>20</v>
      </c>
      <c r="I98" s="22" t="s">
        <v>21</v>
      </c>
      <c r="J98" s="125">
        <f>15*12</f>
        <v>180</v>
      </c>
      <c r="K98" s="44"/>
      <c r="L98" s="26"/>
      <c r="M98" s="27"/>
      <c r="N98" s="27"/>
      <c r="O98" s="45"/>
      <c r="P98" s="46"/>
      <c r="Q98" s="45"/>
      <c r="R98" s="45"/>
      <c r="S98" s="35"/>
      <c r="T98" s="35"/>
      <c r="U98" s="35"/>
      <c r="V98" s="35"/>
      <c r="IC98" s="37"/>
      <c r="ID98" s="37"/>
      <c r="IE98" s="37"/>
      <c r="IF98" s="37"/>
      <c r="IG98" s="37"/>
      <c r="IH98" s="37"/>
      <c r="II98" s="37"/>
      <c r="IJ98" s="37"/>
      <c r="IK98" s="37"/>
    </row>
    <row r="99" spans="1:245" s="41" customFormat="1" ht="22.5">
      <c r="A99" s="12"/>
      <c r="B99" s="12">
        <v>85</v>
      </c>
      <c r="C99" s="32"/>
      <c r="D99" s="22" t="s">
        <v>203</v>
      </c>
      <c r="E99" s="25">
        <v>1</v>
      </c>
      <c r="F99" s="22" t="s">
        <v>38</v>
      </c>
      <c r="G99" s="22" t="s">
        <v>138</v>
      </c>
      <c r="H99" s="22" t="s">
        <v>20</v>
      </c>
      <c r="I99" s="22" t="s">
        <v>21</v>
      </c>
      <c r="J99" s="125">
        <v>36</v>
      </c>
      <c r="K99" s="44"/>
      <c r="L99" s="26"/>
      <c r="M99" s="27"/>
      <c r="N99" s="27"/>
      <c r="O99" s="45"/>
      <c r="P99" s="46"/>
      <c r="Q99" s="45"/>
      <c r="R99" s="45"/>
      <c r="S99" s="35"/>
      <c r="T99" s="35"/>
      <c r="U99" s="35"/>
      <c r="V99" s="35"/>
      <c r="IC99" s="37"/>
      <c r="ID99" s="37"/>
      <c r="IE99" s="37"/>
      <c r="IF99" s="37"/>
      <c r="IG99" s="37"/>
      <c r="IH99" s="37"/>
      <c r="II99" s="37"/>
      <c r="IJ99" s="37"/>
      <c r="IK99" s="37"/>
    </row>
    <row r="100" spans="1:245" s="52" customFormat="1" ht="45">
      <c r="A100" s="42"/>
      <c r="B100" s="12">
        <v>86</v>
      </c>
      <c r="C100" s="32"/>
      <c r="D100" s="22" t="s">
        <v>204</v>
      </c>
      <c r="E100" s="25" t="s">
        <v>17</v>
      </c>
      <c r="F100" s="24" t="s">
        <v>198</v>
      </c>
      <c r="G100" s="22" t="s">
        <v>199</v>
      </c>
      <c r="H100" s="22" t="s">
        <v>20</v>
      </c>
      <c r="I100" s="24" t="s">
        <v>200</v>
      </c>
      <c r="J100" s="125">
        <v>960</v>
      </c>
      <c r="K100" s="44"/>
      <c r="L100" s="26"/>
      <c r="M100" s="27"/>
      <c r="N100" s="27"/>
      <c r="O100" s="45"/>
      <c r="P100" s="46"/>
      <c r="Q100" s="45"/>
      <c r="R100" s="45"/>
      <c r="S100" s="35"/>
      <c r="T100" s="35"/>
      <c r="U100" s="35"/>
      <c r="V100" s="35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IC100" s="53"/>
      <c r="ID100" s="53"/>
      <c r="IE100" s="53"/>
      <c r="IF100" s="53"/>
      <c r="IG100" s="53"/>
      <c r="IH100" s="53"/>
      <c r="II100" s="53"/>
      <c r="IJ100" s="53"/>
      <c r="IK100" s="53"/>
    </row>
    <row r="101" spans="1:22" ht="22.5">
      <c r="A101" s="12"/>
      <c r="B101" s="12">
        <v>87</v>
      </c>
      <c r="C101" s="32"/>
      <c r="D101" s="22" t="s">
        <v>205</v>
      </c>
      <c r="E101" s="33">
        <v>1</v>
      </c>
      <c r="F101" s="24" t="s">
        <v>206</v>
      </c>
      <c r="G101" s="24" t="s">
        <v>207</v>
      </c>
      <c r="H101" s="24" t="s">
        <v>20</v>
      </c>
      <c r="I101" s="24" t="s">
        <v>21</v>
      </c>
      <c r="J101" s="125">
        <f>90*12</f>
        <v>1080</v>
      </c>
      <c r="K101" s="109"/>
      <c r="L101" s="26"/>
      <c r="M101" s="27"/>
      <c r="N101" s="27"/>
      <c r="O101" s="45"/>
      <c r="P101" s="46"/>
      <c r="Q101" s="45"/>
      <c r="R101" s="45"/>
      <c r="S101" s="35"/>
      <c r="T101" s="35"/>
      <c r="U101" s="35"/>
      <c r="V101" s="35"/>
    </row>
    <row r="102" spans="1:245" s="36" customFormat="1" ht="22.5">
      <c r="A102" s="12"/>
      <c r="B102" s="12">
        <v>88</v>
      </c>
      <c r="C102" s="32"/>
      <c r="D102" s="22" t="s">
        <v>208</v>
      </c>
      <c r="E102" s="25" t="s">
        <v>26</v>
      </c>
      <c r="F102" s="22" t="s">
        <v>38</v>
      </c>
      <c r="G102" s="22" t="s">
        <v>41</v>
      </c>
      <c r="H102" s="22" t="s">
        <v>20</v>
      </c>
      <c r="I102" s="22" t="s">
        <v>21</v>
      </c>
      <c r="J102" s="125">
        <v>48</v>
      </c>
      <c r="K102" s="44"/>
      <c r="L102" s="26"/>
      <c r="M102" s="27"/>
      <c r="N102" s="27"/>
      <c r="O102" s="45"/>
      <c r="P102" s="46"/>
      <c r="Q102" s="45"/>
      <c r="R102" s="45"/>
      <c r="S102" s="35"/>
      <c r="T102" s="35"/>
      <c r="U102" s="35"/>
      <c r="V102" s="35"/>
      <c r="HT102" s="37"/>
      <c r="HU102" s="37"/>
      <c r="HV102" s="37"/>
      <c r="HW102" s="37"/>
      <c r="HX102" s="37"/>
      <c r="HY102" s="37"/>
      <c r="HZ102" s="37"/>
      <c r="IA102" s="37"/>
      <c r="IB102" s="37"/>
      <c r="IC102" s="37"/>
      <c r="ID102" s="37"/>
      <c r="IE102" s="37"/>
      <c r="IF102" s="37"/>
      <c r="IG102" s="37"/>
      <c r="IH102" s="37"/>
      <c r="II102" s="37"/>
      <c r="IJ102" s="37"/>
      <c r="IK102" s="37"/>
    </row>
    <row r="103" spans="1:245" s="36" customFormat="1" ht="22.5">
      <c r="A103" s="12"/>
      <c r="B103" s="12">
        <v>89</v>
      </c>
      <c r="C103" s="32"/>
      <c r="D103" s="22" t="s">
        <v>209</v>
      </c>
      <c r="E103" s="25" t="s">
        <v>26</v>
      </c>
      <c r="F103" s="22" t="s">
        <v>38</v>
      </c>
      <c r="G103" s="22" t="s">
        <v>41</v>
      </c>
      <c r="H103" s="22" t="s">
        <v>93</v>
      </c>
      <c r="I103" s="22" t="s">
        <v>21</v>
      </c>
      <c r="J103" s="125">
        <f>40*12</f>
        <v>480</v>
      </c>
      <c r="K103" s="44"/>
      <c r="L103" s="26"/>
      <c r="M103" s="27"/>
      <c r="N103" s="27"/>
      <c r="O103" s="45"/>
      <c r="P103" s="46"/>
      <c r="Q103" s="45"/>
      <c r="R103" s="45"/>
      <c r="S103" s="35"/>
      <c r="T103" s="35"/>
      <c r="U103" s="35"/>
      <c r="V103" s="35"/>
      <c r="HT103" s="37"/>
      <c r="HU103" s="37"/>
      <c r="HV103" s="37"/>
      <c r="HW103" s="37"/>
      <c r="HX103" s="37"/>
      <c r="HY103" s="37"/>
      <c r="HZ103" s="37"/>
      <c r="IA103" s="37"/>
      <c r="IB103" s="37"/>
      <c r="IC103" s="37"/>
      <c r="ID103" s="37"/>
      <c r="IE103" s="37"/>
      <c r="IF103" s="37"/>
      <c r="IG103" s="37"/>
      <c r="IH103" s="37"/>
      <c r="II103" s="37"/>
      <c r="IJ103" s="37"/>
      <c r="IK103" s="37"/>
    </row>
    <row r="104" spans="1:245" s="36" customFormat="1" ht="22.5">
      <c r="A104" s="12"/>
      <c r="B104" s="12">
        <v>90</v>
      </c>
      <c r="C104" s="32"/>
      <c r="D104" s="22" t="s">
        <v>210</v>
      </c>
      <c r="E104" s="25" t="s">
        <v>26</v>
      </c>
      <c r="F104" s="22" t="s">
        <v>38</v>
      </c>
      <c r="G104" s="22" t="s">
        <v>211</v>
      </c>
      <c r="H104" s="22" t="s">
        <v>20</v>
      </c>
      <c r="I104" s="22" t="s">
        <v>21</v>
      </c>
      <c r="J104" s="125">
        <f>290*12</f>
        <v>3480</v>
      </c>
      <c r="K104" s="44"/>
      <c r="L104" s="26"/>
      <c r="M104" s="27"/>
      <c r="N104" s="27"/>
      <c r="O104" s="45"/>
      <c r="P104" s="46"/>
      <c r="Q104" s="45"/>
      <c r="R104" s="45"/>
      <c r="S104" s="35"/>
      <c r="T104" s="35"/>
      <c r="U104" s="35"/>
      <c r="V104" s="35"/>
      <c r="HT104" s="37"/>
      <c r="HU104" s="37"/>
      <c r="HV104" s="37"/>
      <c r="HW104" s="37"/>
      <c r="HX104" s="37"/>
      <c r="HY104" s="37"/>
      <c r="HZ104" s="37"/>
      <c r="IA104" s="37"/>
      <c r="IB104" s="37"/>
      <c r="IC104" s="37"/>
      <c r="ID104" s="37"/>
      <c r="IE104" s="37"/>
      <c r="IF104" s="37"/>
      <c r="IG104" s="37"/>
      <c r="IH104" s="37"/>
      <c r="II104" s="37"/>
      <c r="IJ104" s="37"/>
      <c r="IK104" s="37"/>
    </row>
    <row r="105" spans="1:245" s="57" customFormat="1" ht="45">
      <c r="A105" s="42"/>
      <c r="B105" s="12">
        <v>91</v>
      </c>
      <c r="C105" s="32"/>
      <c r="D105" s="22" t="s">
        <v>212</v>
      </c>
      <c r="E105" s="25" t="s">
        <v>26</v>
      </c>
      <c r="F105" s="24" t="s">
        <v>198</v>
      </c>
      <c r="G105" s="22" t="s">
        <v>199</v>
      </c>
      <c r="H105" s="22" t="s">
        <v>20</v>
      </c>
      <c r="I105" s="24" t="s">
        <v>200</v>
      </c>
      <c r="J105" s="125">
        <f>960</f>
        <v>960</v>
      </c>
      <c r="K105" s="44"/>
      <c r="L105" s="26"/>
      <c r="M105" s="27"/>
      <c r="N105" s="27"/>
      <c r="O105" s="45"/>
      <c r="P105" s="46"/>
      <c r="Q105" s="45"/>
      <c r="R105" s="45"/>
      <c r="S105" s="35"/>
      <c r="T105" s="35"/>
      <c r="U105" s="35"/>
      <c r="V105" s="35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</row>
    <row r="106" spans="1:245" s="36" customFormat="1" ht="22.5">
      <c r="A106" s="12"/>
      <c r="B106" s="12">
        <v>92</v>
      </c>
      <c r="C106" s="32"/>
      <c r="D106" s="22" t="s">
        <v>213</v>
      </c>
      <c r="E106" s="25" t="s">
        <v>26</v>
      </c>
      <c r="F106" s="22" t="s">
        <v>31</v>
      </c>
      <c r="G106" s="22" t="s">
        <v>32</v>
      </c>
      <c r="H106" s="22" t="s">
        <v>20</v>
      </c>
      <c r="I106" s="22" t="s">
        <v>21</v>
      </c>
      <c r="J106" s="125">
        <f>12*40</f>
        <v>480</v>
      </c>
      <c r="K106" s="44"/>
      <c r="L106" s="26"/>
      <c r="M106" s="27"/>
      <c r="N106" s="27"/>
      <c r="O106" s="45"/>
      <c r="P106" s="46"/>
      <c r="Q106" s="45"/>
      <c r="R106" s="45"/>
      <c r="S106" s="35"/>
      <c r="T106" s="35"/>
      <c r="U106" s="35"/>
      <c r="V106" s="35"/>
      <c r="HT106" s="37"/>
      <c r="HU106" s="37"/>
      <c r="HV106" s="37"/>
      <c r="HW106" s="37"/>
      <c r="HX106" s="37"/>
      <c r="HY106" s="37"/>
      <c r="HZ106" s="37"/>
      <c r="IA106" s="37"/>
      <c r="IB106" s="37"/>
      <c r="IC106" s="37"/>
      <c r="ID106" s="37"/>
      <c r="IE106" s="37"/>
      <c r="IF106" s="37"/>
      <c r="IG106" s="37"/>
      <c r="IH106" s="37"/>
      <c r="II106" s="37"/>
      <c r="IJ106" s="37"/>
      <c r="IK106" s="37"/>
    </row>
    <row r="107" spans="1:18" s="31" customFormat="1" ht="22.5">
      <c r="A107" s="12"/>
      <c r="B107" s="12">
        <v>93</v>
      </c>
      <c r="C107" s="32"/>
      <c r="D107" s="22" t="s">
        <v>214</v>
      </c>
      <c r="E107" s="25" t="s">
        <v>26</v>
      </c>
      <c r="F107" s="22" t="s">
        <v>31</v>
      </c>
      <c r="G107" s="22" t="s">
        <v>32</v>
      </c>
      <c r="H107" s="22" t="s">
        <v>20</v>
      </c>
      <c r="I107" s="22" t="s">
        <v>215</v>
      </c>
      <c r="J107" s="125">
        <f>45*12</f>
        <v>540</v>
      </c>
      <c r="K107" s="44"/>
      <c r="L107" s="26"/>
      <c r="M107" s="27"/>
      <c r="N107" s="27"/>
      <c r="O107" s="45"/>
      <c r="P107" s="46"/>
      <c r="Q107" s="45"/>
      <c r="R107" s="45"/>
    </row>
    <row r="108" spans="1:18" s="31" customFormat="1" ht="24" customHeight="1">
      <c r="A108" s="12"/>
      <c r="B108" s="12">
        <v>94</v>
      </c>
      <c r="C108" s="32"/>
      <c r="D108" s="22" t="s">
        <v>216</v>
      </c>
      <c r="E108" s="25" t="s">
        <v>30</v>
      </c>
      <c r="F108" s="22" t="s">
        <v>38</v>
      </c>
      <c r="G108" s="22" t="s">
        <v>41</v>
      </c>
      <c r="H108" s="22" t="s">
        <v>63</v>
      </c>
      <c r="I108" s="22" t="s">
        <v>215</v>
      </c>
      <c r="J108" s="125">
        <f>14*12</f>
        <v>168</v>
      </c>
      <c r="K108" s="44"/>
      <c r="L108" s="26"/>
      <c r="M108" s="27"/>
      <c r="N108" s="27"/>
      <c r="O108" s="45"/>
      <c r="P108" s="46"/>
      <c r="Q108" s="45"/>
      <c r="R108" s="45"/>
    </row>
    <row r="109" spans="1:18" s="31" customFormat="1" ht="22.5">
      <c r="A109" s="12"/>
      <c r="B109" s="12">
        <v>95</v>
      </c>
      <c r="C109" s="32"/>
      <c r="D109" s="22" t="s">
        <v>217</v>
      </c>
      <c r="E109" s="25" t="s">
        <v>30</v>
      </c>
      <c r="F109" s="22" t="s">
        <v>38</v>
      </c>
      <c r="G109" s="22" t="s">
        <v>41</v>
      </c>
      <c r="H109" s="22" t="s">
        <v>93</v>
      </c>
      <c r="I109" s="22" t="s">
        <v>21</v>
      </c>
      <c r="J109" s="125">
        <f>48*12</f>
        <v>576</v>
      </c>
      <c r="K109" s="44"/>
      <c r="L109" s="26"/>
      <c r="M109" s="27"/>
      <c r="N109" s="27"/>
      <c r="O109" s="45"/>
      <c r="P109" s="46"/>
      <c r="Q109" s="45"/>
      <c r="R109" s="45"/>
    </row>
    <row r="110" spans="1:22" ht="22.5">
      <c r="A110" s="12"/>
      <c r="B110" s="12">
        <v>96</v>
      </c>
      <c r="C110" s="32"/>
      <c r="D110" s="22" t="s">
        <v>218</v>
      </c>
      <c r="E110" s="25" t="s">
        <v>30</v>
      </c>
      <c r="F110" s="22" t="s">
        <v>38</v>
      </c>
      <c r="G110" s="22" t="s">
        <v>41</v>
      </c>
      <c r="H110" s="22" t="s">
        <v>20</v>
      </c>
      <c r="I110" s="22" t="s">
        <v>21</v>
      </c>
      <c r="J110" s="125">
        <f>3*36</f>
        <v>108</v>
      </c>
      <c r="K110" s="44"/>
      <c r="L110" s="26"/>
      <c r="M110" s="27"/>
      <c r="N110" s="27"/>
      <c r="O110" s="45"/>
      <c r="P110" s="46"/>
      <c r="Q110" s="45"/>
      <c r="R110" s="45"/>
      <c r="S110" s="35"/>
      <c r="T110" s="35"/>
      <c r="U110" s="35"/>
      <c r="V110" s="35"/>
    </row>
    <row r="111" spans="1:245" s="36" customFormat="1" ht="22.5">
      <c r="A111" s="12"/>
      <c r="B111" s="12">
        <v>97</v>
      </c>
      <c r="C111" s="32"/>
      <c r="D111" s="22" t="s">
        <v>219</v>
      </c>
      <c r="E111" s="25" t="s">
        <v>30</v>
      </c>
      <c r="F111" s="22" t="s">
        <v>38</v>
      </c>
      <c r="G111" s="22" t="s">
        <v>138</v>
      </c>
      <c r="H111" s="22" t="s">
        <v>20</v>
      </c>
      <c r="I111" s="22" t="s">
        <v>21</v>
      </c>
      <c r="J111" s="125">
        <f>18*12</f>
        <v>216</v>
      </c>
      <c r="K111" s="44"/>
      <c r="L111" s="26"/>
      <c r="M111" s="27"/>
      <c r="N111" s="27"/>
      <c r="O111" s="45"/>
      <c r="P111" s="46"/>
      <c r="Q111" s="45"/>
      <c r="R111" s="45"/>
      <c r="S111" s="35"/>
      <c r="T111" s="35"/>
      <c r="U111" s="35"/>
      <c r="V111" s="35"/>
      <c r="HT111" s="37"/>
      <c r="HU111" s="37"/>
      <c r="HV111" s="37"/>
      <c r="HW111" s="37"/>
      <c r="HX111" s="37"/>
      <c r="HY111" s="37"/>
      <c r="HZ111" s="37"/>
      <c r="IA111" s="37"/>
      <c r="IB111" s="37"/>
      <c r="IC111" s="37"/>
      <c r="ID111" s="37"/>
      <c r="IE111" s="37"/>
      <c r="IF111" s="37"/>
      <c r="IG111" s="37"/>
      <c r="IH111" s="37"/>
      <c r="II111" s="37"/>
      <c r="IJ111" s="37"/>
      <c r="IK111" s="37"/>
    </row>
    <row r="112" spans="1:245" s="57" customFormat="1" ht="45">
      <c r="A112" s="42"/>
      <c r="B112" s="12">
        <v>98</v>
      </c>
      <c r="C112" s="32"/>
      <c r="D112" s="22" t="s">
        <v>220</v>
      </c>
      <c r="E112" s="25" t="s">
        <v>30</v>
      </c>
      <c r="F112" s="24" t="s">
        <v>198</v>
      </c>
      <c r="G112" s="22" t="s">
        <v>199</v>
      </c>
      <c r="H112" s="22" t="s">
        <v>20</v>
      </c>
      <c r="I112" s="24" t="s">
        <v>200</v>
      </c>
      <c r="J112" s="125">
        <f>12*80</f>
        <v>960</v>
      </c>
      <c r="K112" s="44"/>
      <c r="L112" s="26"/>
      <c r="M112" s="27"/>
      <c r="N112" s="27"/>
      <c r="O112" s="45"/>
      <c r="P112" s="46"/>
      <c r="Q112" s="45"/>
      <c r="R112" s="45"/>
      <c r="S112" s="35"/>
      <c r="T112" s="35"/>
      <c r="U112" s="35"/>
      <c r="V112" s="35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</row>
    <row r="113" spans="1:22" ht="22.5">
      <c r="A113" s="12"/>
      <c r="B113" s="12">
        <v>99</v>
      </c>
      <c r="C113" s="32"/>
      <c r="D113" s="22" t="s">
        <v>221</v>
      </c>
      <c r="E113" s="33" t="s">
        <v>30</v>
      </c>
      <c r="F113" s="24" t="s">
        <v>31</v>
      </c>
      <c r="G113" s="24" t="s">
        <v>32</v>
      </c>
      <c r="H113" s="24" t="s">
        <v>20</v>
      </c>
      <c r="I113" s="24" t="s">
        <v>21</v>
      </c>
      <c r="J113" s="125">
        <f>100*12</f>
        <v>1200</v>
      </c>
      <c r="K113" s="109"/>
      <c r="L113" s="26"/>
      <c r="M113" s="27"/>
      <c r="N113" s="27"/>
      <c r="O113" s="45"/>
      <c r="P113" s="46"/>
      <c r="Q113" s="45"/>
      <c r="R113" s="45"/>
      <c r="S113" s="35"/>
      <c r="T113" s="35"/>
      <c r="U113" s="35"/>
      <c r="V113" s="35"/>
    </row>
    <row r="114" spans="1:245" s="36" customFormat="1" ht="22.5">
      <c r="A114" s="12"/>
      <c r="B114" s="12">
        <v>100</v>
      </c>
      <c r="C114" s="32"/>
      <c r="D114" s="22" t="s">
        <v>222</v>
      </c>
      <c r="E114" s="25" t="s">
        <v>30</v>
      </c>
      <c r="F114" s="22" t="s">
        <v>31</v>
      </c>
      <c r="G114" s="22" t="s">
        <v>130</v>
      </c>
      <c r="H114" s="22" t="s">
        <v>20</v>
      </c>
      <c r="I114" s="22" t="s">
        <v>21</v>
      </c>
      <c r="J114" s="125">
        <f>120*12</f>
        <v>1440</v>
      </c>
      <c r="K114" s="44"/>
      <c r="L114" s="26"/>
      <c r="M114" s="27"/>
      <c r="N114" s="27"/>
      <c r="O114" s="45"/>
      <c r="P114" s="46"/>
      <c r="Q114" s="45"/>
      <c r="R114" s="45"/>
      <c r="S114" s="35"/>
      <c r="T114" s="35"/>
      <c r="U114" s="35"/>
      <c r="V114" s="35"/>
      <c r="HT114" s="37"/>
      <c r="HU114" s="37"/>
      <c r="HV114" s="37"/>
      <c r="HW114" s="37"/>
      <c r="HX114" s="37"/>
      <c r="HY114" s="37"/>
      <c r="HZ114" s="37"/>
      <c r="IA114" s="37"/>
      <c r="IB114" s="37"/>
      <c r="IC114" s="37"/>
      <c r="ID114" s="37"/>
      <c r="IE114" s="37"/>
      <c r="IF114" s="37"/>
      <c r="IG114" s="37"/>
      <c r="IH114" s="37"/>
      <c r="II114" s="37"/>
      <c r="IJ114" s="37"/>
      <c r="IK114" s="37"/>
    </row>
    <row r="115" spans="1:18" s="31" customFormat="1" ht="22.5">
      <c r="A115" s="12"/>
      <c r="B115" s="12">
        <v>101</v>
      </c>
      <c r="C115" s="32"/>
      <c r="D115" s="22" t="s">
        <v>223</v>
      </c>
      <c r="E115" s="33" t="s">
        <v>37</v>
      </c>
      <c r="F115" s="22" t="s">
        <v>38</v>
      </c>
      <c r="G115" s="24" t="s">
        <v>39</v>
      </c>
      <c r="H115" s="24" t="s">
        <v>20</v>
      </c>
      <c r="I115" s="24" t="s">
        <v>21</v>
      </c>
      <c r="J115" s="125">
        <f>130*12</f>
        <v>1560</v>
      </c>
      <c r="K115" s="109"/>
      <c r="L115" s="26"/>
      <c r="M115" s="27"/>
      <c r="N115" s="27"/>
      <c r="O115" s="45"/>
      <c r="P115" s="46"/>
      <c r="Q115" s="45"/>
      <c r="R115" s="45"/>
    </row>
    <row r="116" spans="1:245" s="41" customFormat="1" ht="22.5">
      <c r="A116" s="12"/>
      <c r="B116" s="12">
        <v>102</v>
      </c>
      <c r="C116" s="32"/>
      <c r="D116" s="22" t="s">
        <v>224</v>
      </c>
      <c r="E116" s="25" t="s">
        <v>37</v>
      </c>
      <c r="F116" s="22" t="s">
        <v>38</v>
      </c>
      <c r="G116" s="22" t="s">
        <v>41</v>
      </c>
      <c r="H116" s="22" t="s">
        <v>20</v>
      </c>
      <c r="I116" s="22" t="s">
        <v>21</v>
      </c>
      <c r="J116" s="125">
        <f>8*12</f>
        <v>96</v>
      </c>
      <c r="K116" s="44"/>
      <c r="L116" s="26"/>
      <c r="M116" s="27"/>
      <c r="N116" s="27"/>
      <c r="O116" s="45"/>
      <c r="P116" s="46"/>
      <c r="Q116" s="45"/>
      <c r="R116" s="45"/>
      <c r="S116" s="35"/>
      <c r="T116" s="35"/>
      <c r="U116" s="35"/>
      <c r="V116" s="35"/>
      <c r="IC116" s="37"/>
      <c r="ID116" s="37"/>
      <c r="IE116" s="37"/>
      <c r="IF116" s="37"/>
      <c r="IG116" s="37"/>
      <c r="IH116" s="37"/>
      <c r="II116" s="37"/>
      <c r="IJ116" s="37"/>
      <c r="IK116" s="37"/>
    </row>
    <row r="117" spans="1:22" ht="22.5">
      <c r="A117" s="12"/>
      <c r="B117" s="12">
        <v>103</v>
      </c>
      <c r="C117" s="32"/>
      <c r="D117" s="22" t="s">
        <v>225</v>
      </c>
      <c r="E117" s="33" t="s">
        <v>47</v>
      </c>
      <c r="F117" s="22" t="s">
        <v>38</v>
      </c>
      <c r="G117" s="24" t="s">
        <v>226</v>
      </c>
      <c r="H117" s="24" t="s">
        <v>20</v>
      </c>
      <c r="I117" s="24" t="s">
        <v>21</v>
      </c>
      <c r="J117" s="125">
        <f>12*100</f>
        <v>1200</v>
      </c>
      <c r="K117" s="109"/>
      <c r="L117" s="26"/>
      <c r="M117" s="27"/>
      <c r="N117" s="27"/>
      <c r="O117" s="45"/>
      <c r="P117" s="46"/>
      <c r="Q117" s="45"/>
      <c r="R117" s="45"/>
      <c r="S117" s="35"/>
      <c r="T117" s="35"/>
      <c r="U117" s="35"/>
      <c r="V117" s="35"/>
    </row>
    <row r="118" spans="1:22" ht="22.5">
      <c r="A118" s="12"/>
      <c r="B118" s="12">
        <v>104</v>
      </c>
      <c r="C118" s="32"/>
      <c r="D118" s="22" t="s">
        <v>227</v>
      </c>
      <c r="E118" s="33" t="s">
        <v>47</v>
      </c>
      <c r="F118" s="22" t="s">
        <v>38</v>
      </c>
      <c r="G118" s="24" t="s">
        <v>50</v>
      </c>
      <c r="H118" s="24" t="s">
        <v>20</v>
      </c>
      <c r="I118" s="24" t="s">
        <v>21</v>
      </c>
      <c r="J118" s="126">
        <f>245*12</f>
        <v>2940</v>
      </c>
      <c r="K118" s="109"/>
      <c r="L118" s="26"/>
      <c r="M118" s="27"/>
      <c r="N118" s="27"/>
      <c r="O118" s="45"/>
      <c r="P118" s="46"/>
      <c r="Q118" s="45"/>
      <c r="R118" s="45"/>
      <c r="S118" s="35"/>
      <c r="T118" s="35"/>
      <c r="U118" s="35"/>
      <c r="V118" s="35"/>
    </row>
    <row r="119" spans="1:22" ht="22.5">
      <c r="A119" s="12"/>
      <c r="B119" s="12">
        <v>105</v>
      </c>
      <c r="C119" s="32"/>
      <c r="D119" s="22" t="s">
        <v>228</v>
      </c>
      <c r="E119" s="33" t="s">
        <v>53</v>
      </c>
      <c r="F119" s="22" t="s">
        <v>38</v>
      </c>
      <c r="G119" s="24" t="s">
        <v>226</v>
      </c>
      <c r="H119" s="24" t="s">
        <v>20</v>
      </c>
      <c r="I119" s="24" t="s">
        <v>21</v>
      </c>
      <c r="J119" s="126">
        <f>45*12</f>
        <v>540</v>
      </c>
      <c r="K119" s="109"/>
      <c r="L119" s="26"/>
      <c r="M119" s="27"/>
      <c r="N119" s="27"/>
      <c r="O119" s="45"/>
      <c r="P119" s="46"/>
      <c r="Q119" s="45"/>
      <c r="R119" s="45"/>
      <c r="S119" s="35"/>
      <c r="T119" s="35"/>
      <c r="U119" s="35"/>
      <c r="V119" s="35"/>
    </row>
    <row r="120" spans="1:22" ht="22.5">
      <c r="A120" s="12"/>
      <c r="B120" s="12">
        <v>106</v>
      </c>
      <c r="C120" s="32"/>
      <c r="D120" s="22" t="s">
        <v>229</v>
      </c>
      <c r="E120" s="33" t="s">
        <v>53</v>
      </c>
      <c r="F120" s="22" t="s">
        <v>230</v>
      </c>
      <c r="G120" s="24" t="s">
        <v>231</v>
      </c>
      <c r="H120" s="24" t="s">
        <v>63</v>
      </c>
      <c r="I120" s="24" t="s">
        <v>91</v>
      </c>
      <c r="J120" s="126">
        <f>55*12</f>
        <v>660</v>
      </c>
      <c r="K120" s="109"/>
      <c r="L120" s="26"/>
      <c r="M120" s="27"/>
      <c r="N120" s="27"/>
      <c r="O120" s="45"/>
      <c r="P120" s="46"/>
      <c r="Q120" s="45"/>
      <c r="R120" s="45"/>
      <c r="S120" s="35"/>
      <c r="T120" s="35"/>
      <c r="U120" s="35"/>
      <c r="V120" s="35"/>
    </row>
    <row r="121" spans="1:22" ht="22.5">
      <c r="A121" s="12"/>
      <c r="B121" s="12">
        <v>107</v>
      </c>
      <c r="C121" s="32"/>
      <c r="D121" s="22" t="s">
        <v>232</v>
      </c>
      <c r="E121" s="33" t="s">
        <v>171</v>
      </c>
      <c r="F121" s="22" t="s">
        <v>233</v>
      </c>
      <c r="G121" s="24" t="s">
        <v>234</v>
      </c>
      <c r="H121" s="24" t="s">
        <v>63</v>
      </c>
      <c r="I121" s="24" t="s">
        <v>235</v>
      </c>
      <c r="J121" s="126">
        <f>5*12</f>
        <v>60</v>
      </c>
      <c r="K121" s="109"/>
      <c r="L121" s="26"/>
      <c r="M121" s="27"/>
      <c r="N121" s="27"/>
      <c r="O121" s="45"/>
      <c r="P121" s="46"/>
      <c r="Q121" s="45"/>
      <c r="R121" s="45"/>
      <c r="S121" s="35"/>
      <c r="T121" s="35"/>
      <c r="U121" s="35"/>
      <c r="V121" s="35"/>
    </row>
    <row r="122" spans="1:22" ht="14.25">
      <c r="A122" s="12"/>
      <c r="B122" s="12"/>
      <c r="C122" s="32"/>
      <c r="D122" s="22"/>
      <c r="E122" s="33"/>
      <c r="F122" s="22"/>
      <c r="G122" s="24"/>
      <c r="H122" s="24"/>
      <c r="I122" s="24"/>
      <c r="J122" s="22"/>
      <c r="K122" s="152"/>
      <c r="L122" s="152"/>
      <c r="M122" s="47"/>
      <c r="N122" s="47"/>
      <c r="O122" s="45"/>
      <c r="P122" s="46"/>
      <c r="Q122" s="45"/>
      <c r="R122" s="45"/>
      <c r="S122" s="35"/>
      <c r="T122" s="35"/>
      <c r="U122" s="35"/>
      <c r="V122" s="35"/>
    </row>
    <row r="123" spans="1:22" ht="12.75">
      <c r="A123" s="12"/>
      <c r="B123" s="12"/>
      <c r="C123" s="164" t="s">
        <v>64</v>
      </c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45"/>
      <c r="P123" s="46"/>
      <c r="Q123" s="45"/>
      <c r="R123" s="45"/>
      <c r="S123" s="35"/>
      <c r="T123" s="35"/>
      <c r="U123" s="35"/>
      <c r="V123" s="35"/>
    </row>
    <row r="124" spans="1:130" s="21" customFormat="1" ht="12.75">
      <c r="A124" s="19"/>
      <c r="B124" s="12"/>
      <c r="C124" s="20" t="s">
        <v>236</v>
      </c>
      <c r="D124" s="150" t="s">
        <v>237</v>
      </c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</row>
    <row r="125" spans="1:22" ht="22.5">
      <c r="A125" s="12"/>
      <c r="B125" s="12">
        <v>108</v>
      </c>
      <c r="C125" s="32"/>
      <c r="D125" s="22" t="s">
        <v>238</v>
      </c>
      <c r="E125" s="33" t="s">
        <v>30</v>
      </c>
      <c r="F125" s="22" t="s">
        <v>239</v>
      </c>
      <c r="G125" s="24" t="s">
        <v>41</v>
      </c>
      <c r="H125" s="24" t="s">
        <v>20</v>
      </c>
      <c r="I125" s="24" t="s">
        <v>21</v>
      </c>
      <c r="J125" s="126">
        <f>36*3</f>
        <v>108</v>
      </c>
      <c r="K125" s="109"/>
      <c r="L125" s="26"/>
      <c r="M125" s="27"/>
      <c r="N125" s="27"/>
      <c r="O125" s="45"/>
      <c r="P125" s="46"/>
      <c r="Q125" s="45"/>
      <c r="R125" s="45"/>
      <c r="S125" s="35"/>
      <c r="T125" s="35"/>
      <c r="U125" s="35"/>
      <c r="V125" s="35"/>
    </row>
    <row r="126" spans="1:22" ht="22.5">
      <c r="A126" s="12"/>
      <c r="B126" s="12">
        <v>109</v>
      </c>
      <c r="C126" s="32"/>
      <c r="D126" s="24" t="s">
        <v>240</v>
      </c>
      <c r="E126" s="33" t="s">
        <v>30</v>
      </c>
      <c r="F126" s="22" t="s">
        <v>239</v>
      </c>
      <c r="G126" s="24" t="s">
        <v>241</v>
      </c>
      <c r="H126" s="24" t="s">
        <v>63</v>
      </c>
      <c r="I126" s="24" t="s">
        <v>215</v>
      </c>
      <c r="J126" s="126">
        <f>7*36</f>
        <v>252</v>
      </c>
      <c r="K126" s="109"/>
      <c r="L126" s="26"/>
      <c r="M126" s="27"/>
      <c r="N126" s="27"/>
      <c r="O126" s="45"/>
      <c r="P126" s="46"/>
      <c r="Q126" s="45"/>
      <c r="R126" s="45"/>
      <c r="S126" s="35"/>
      <c r="T126" s="35"/>
      <c r="U126" s="35"/>
      <c r="V126" s="35"/>
    </row>
    <row r="127" spans="1:22" ht="22.5">
      <c r="A127" s="12"/>
      <c r="B127" s="12">
        <v>110</v>
      </c>
      <c r="C127" s="32"/>
      <c r="D127" s="24" t="s">
        <v>242</v>
      </c>
      <c r="E127" s="33" t="s">
        <v>47</v>
      </c>
      <c r="F127" s="22" t="s">
        <v>38</v>
      </c>
      <c r="G127" s="24" t="s">
        <v>39</v>
      </c>
      <c r="H127" s="24" t="s">
        <v>20</v>
      </c>
      <c r="I127" s="24" t="s">
        <v>21</v>
      </c>
      <c r="J127" s="126">
        <f>13*36</f>
        <v>468</v>
      </c>
      <c r="K127" s="109"/>
      <c r="L127" s="26"/>
      <c r="M127" s="27"/>
      <c r="N127" s="27"/>
      <c r="O127" s="45"/>
      <c r="P127" s="46"/>
      <c r="Q127" s="45"/>
      <c r="R127" s="45"/>
      <c r="S127" s="35"/>
      <c r="T127" s="35"/>
      <c r="U127" s="35"/>
      <c r="V127" s="35"/>
    </row>
    <row r="128" spans="1:22" ht="14.25">
      <c r="A128" s="12"/>
      <c r="B128" s="12"/>
      <c r="C128" s="32"/>
      <c r="D128" s="24"/>
      <c r="E128" s="33"/>
      <c r="F128" s="22"/>
      <c r="G128" s="24"/>
      <c r="H128" s="24"/>
      <c r="I128" s="24"/>
      <c r="J128" s="22"/>
      <c r="K128" s="152"/>
      <c r="L128" s="152"/>
      <c r="M128" s="47"/>
      <c r="N128" s="47"/>
      <c r="O128" s="45"/>
      <c r="P128" s="46"/>
      <c r="Q128" s="45"/>
      <c r="R128" s="45"/>
      <c r="S128" s="35"/>
      <c r="T128" s="35"/>
      <c r="U128" s="35"/>
      <c r="V128" s="35"/>
    </row>
    <row r="129" spans="1:245" s="50" customFormat="1" ht="12.75">
      <c r="A129" s="19"/>
      <c r="B129" s="12"/>
      <c r="C129" s="20" t="s">
        <v>243</v>
      </c>
      <c r="D129" s="150" t="s">
        <v>244</v>
      </c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35"/>
      <c r="T129" s="35"/>
      <c r="U129" s="35"/>
      <c r="V129" s="35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HT129" s="51"/>
      <c r="HU129" s="51"/>
      <c r="HV129" s="51"/>
      <c r="HW129" s="51"/>
      <c r="HX129" s="51"/>
      <c r="HY129" s="51"/>
      <c r="HZ129" s="51"/>
      <c r="IA129" s="51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</row>
    <row r="130" spans="1:245" s="36" customFormat="1" ht="22.5">
      <c r="A130" s="12"/>
      <c r="B130" s="12">
        <v>111</v>
      </c>
      <c r="C130" s="32"/>
      <c r="D130" s="24" t="s">
        <v>245</v>
      </c>
      <c r="E130" s="33" t="s">
        <v>47</v>
      </c>
      <c r="F130" s="22" t="s">
        <v>38</v>
      </c>
      <c r="G130" s="24" t="s">
        <v>231</v>
      </c>
      <c r="H130" s="24" t="s">
        <v>20</v>
      </c>
      <c r="I130" s="24" t="s">
        <v>246</v>
      </c>
      <c r="J130" s="126">
        <v>1080</v>
      </c>
      <c r="K130" s="109"/>
      <c r="L130" s="26"/>
      <c r="M130" s="27"/>
      <c r="N130" s="27"/>
      <c r="O130" s="45"/>
      <c r="P130" s="46"/>
      <c r="Q130" s="45"/>
      <c r="R130" s="45"/>
      <c r="S130" s="35"/>
      <c r="T130" s="35"/>
      <c r="U130" s="35"/>
      <c r="V130" s="35"/>
      <c r="HT130" s="37"/>
      <c r="HU130" s="37"/>
      <c r="HV130" s="37"/>
      <c r="HW130" s="37"/>
      <c r="HX130" s="37"/>
      <c r="HY130" s="37"/>
      <c r="HZ130" s="37"/>
      <c r="IA130" s="37"/>
      <c r="IB130" s="37"/>
      <c r="IC130" s="37"/>
      <c r="ID130" s="37"/>
      <c r="IE130" s="37"/>
      <c r="IF130" s="37"/>
      <c r="IG130" s="37"/>
      <c r="IH130" s="37"/>
      <c r="II130" s="37"/>
      <c r="IJ130" s="37"/>
      <c r="IK130" s="37"/>
    </row>
    <row r="131" spans="1:245" s="36" customFormat="1" ht="22.5">
      <c r="A131" s="12"/>
      <c r="B131" s="12">
        <v>112</v>
      </c>
      <c r="C131" s="32"/>
      <c r="D131" s="22" t="s">
        <v>247</v>
      </c>
      <c r="E131" s="25" t="s">
        <v>53</v>
      </c>
      <c r="F131" s="22" t="s">
        <v>38</v>
      </c>
      <c r="G131" s="22" t="s">
        <v>231</v>
      </c>
      <c r="H131" s="22" t="s">
        <v>20</v>
      </c>
      <c r="I131" s="22" t="s">
        <v>21</v>
      </c>
      <c r="J131" s="126">
        <f>18*12</f>
        <v>216</v>
      </c>
      <c r="K131" s="44"/>
      <c r="L131" s="26"/>
      <c r="M131" s="27"/>
      <c r="N131" s="27"/>
      <c r="O131" s="45"/>
      <c r="P131" s="46"/>
      <c r="Q131" s="45"/>
      <c r="R131" s="45"/>
      <c r="S131" s="35"/>
      <c r="T131" s="35"/>
      <c r="U131" s="35"/>
      <c r="V131" s="35"/>
      <c r="HT131" s="37"/>
      <c r="HU131" s="37"/>
      <c r="HV131" s="37"/>
      <c r="HW131" s="37"/>
      <c r="HX131" s="37"/>
      <c r="HY131" s="37"/>
      <c r="HZ131" s="37"/>
      <c r="IA131" s="37"/>
      <c r="IB131" s="37"/>
      <c r="IC131" s="37"/>
      <c r="ID131" s="37"/>
      <c r="IE131" s="37"/>
      <c r="IF131" s="37"/>
      <c r="IG131" s="37"/>
      <c r="IH131" s="37"/>
      <c r="II131" s="37"/>
      <c r="IJ131" s="37"/>
      <c r="IK131" s="37"/>
    </row>
    <row r="132" spans="1:245" s="36" customFormat="1" ht="14.25">
      <c r="A132" s="12"/>
      <c r="B132" s="12"/>
      <c r="C132" s="32"/>
      <c r="D132" s="22"/>
      <c r="E132" s="25"/>
      <c r="F132" s="22"/>
      <c r="G132" s="22"/>
      <c r="H132" s="22"/>
      <c r="I132" s="22"/>
      <c r="J132" s="22"/>
      <c r="K132" s="152"/>
      <c r="L132" s="152"/>
      <c r="M132" s="47"/>
      <c r="N132" s="47"/>
      <c r="O132" s="45"/>
      <c r="P132" s="46"/>
      <c r="Q132" s="45"/>
      <c r="R132" s="45"/>
      <c r="S132" s="35"/>
      <c r="T132" s="35"/>
      <c r="U132" s="35"/>
      <c r="V132" s="35"/>
      <c r="HT132" s="37"/>
      <c r="HU132" s="37"/>
      <c r="HV132" s="37"/>
      <c r="HW132" s="37"/>
      <c r="HX132" s="37"/>
      <c r="HY132" s="37"/>
      <c r="HZ132" s="37"/>
      <c r="IA132" s="37"/>
      <c r="IB132" s="37"/>
      <c r="IC132" s="37"/>
      <c r="ID132" s="37"/>
      <c r="IE132" s="37"/>
      <c r="IF132" s="37"/>
      <c r="IG132" s="37"/>
      <c r="IH132" s="37"/>
      <c r="II132" s="37"/>
      <c r="IJ132" s="37"/>
      <c r="IK132" s="37"/>
    </row>
    <row r="133" spans="1:130" s="58" customFormat="1" ht="12.75">
      <c r="A133" s="19"/>
      <c r="B133" s="12"/>
      <c r="C133" s="20" t="s">
        <v>248</v>
      </c>
      <c r="D133" s="150" t="s">
        <v>249</v>
      </c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35"/>
      <c r="T133" s="35"/>
      <c r="U133" s="35"/>
      <c r="V133" s="3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</row>
    <row r="134" spans="1:22" s="63" customFormat="1" ht="27" customHeight="1">
      <c r="A134" s="12"/>
      <c r="B134" s="12">
        <v>113</v>
      </c>
      <c r="C134" s="59"/>
      <c r="D134" s="24" t="s">
        <v>250</v>
      </c>
      <c r="E134" s="13" t="s">
        <v>197</v>
      </c>
      <c r="F134" s="24" t="s">
        <v>38</v>
      </c>
      <c r="G134" s="22" t="s">
        <v>251</v>
      </c>
      <c r="H134" s="12" t="s">
        <v>63</v>
      </c>
      <c r="I134" s="22" t="s">
        <v>91</v>
      </c>
      <c r="J134" s="125">
        <f>12*12</f>
        <v>144</v>
      </c>
      <c r="K134" s="44"/>
      <c r="L134" s="26"/>
      <c r="M134" s="27"/>
      <c r="N134" s="27"/>
      <c r="O134" s="60"/>
      <c r="P134" s="61"/>
      <c r="Q134" s="60"/>
      <c r="R134" s="60"/>
      <c r="S134" s="62"/>
      <c r="T134" s="62"/>
      <c r="U134" s="62"/>
      <c r="V134" s="62"/>
    </row>
    <row r="135" spans="1:22" s="63" customFormat="1" ht="27" customHeight="1">
      <c r="A135" s="12"/>
      <c r="B135" s="12">
        <v>114</v>
      </c>
      <c r="C135" s="59"/>
      <c r="D135" s="24" t="s">
        <v>252</v>
      </c>
      <c r="E135" s="13" t="s">
        <v>197</v>
      </c>
      <c r="F135" s="24" t="s">
        <v>38</v>
      </c>
      <c r="G135" s="22" t="s">
        <v>253</v>
      </c>
      <c r="H135" s="12" t="s">
        <v>20</v>
      </c>
      <c r="I135" s="24" t="s">
        <v>21</v>
      </c>
      <c r="J135" s="125">
        <v>24</v>
      </c>
      <c r="K135" s="44"/>
      <c r="L135" s="26"/>
      <c r="M135" s="27"/>
      <c r="N135" s="27"/>
      <c r="O135" s="60"/>
      <c r="P135" s="61"/>
      <c r="Q135" s="60"/>
      <c r="R135" s="60"/>
      <c r="S135" s="62"/>
      <c r="T135" s="62"/>
      <c r="U135" s="62"/>
      <c r="V135" s="62"/>
    </row>
    <row r="136" spans="1:22" s="3" customFormat="1" ht="27" customHeight="1">
      <c r="A136" s="22"/>
      <c r="B136" s="12">
        <v>115</v>
      </c>
      <c r="C136" s="23"/>
      <c r="D136" s="24" t="s">
        <v>254</v>
      </c>
      <c r="E136" s="25" t="s">
        <v>17</v>
      </c>
      <c r="F136" s="22" t="s">
        <v>255</v>
      </c>
      <c r="G136" s="22" t="s">
        <v>251</v>
      </c>
      <c r="H136" s="22" t="s">
        <v>20</v>
      </c>
      <c r="I136" s="22" t="s">
        <v>91</v>
      </c>
      <c r="J136" s="125">
        <f>12*10</f>
        <v>120</v>
      </c>
      <c r="K136" s="44"/>
      <c r="L136" s="26"/>
      <c r="M136" s="27"/>
      <c r="N136" s="27"/>
      <c r="O136" s="28"/>
      <c r="P136" s="64"/>
      <c r="Q136" s="28"/>
      <c r="R136" s="28"/>
      <c r="S136" s="65"/>
      <c r="T136" s="65"/>
      <c r="U136" s="65"/>
      <c r="V136" s="65"/>
    </row>
    <row r="137" spans="1:245" s="36" customFormat="1" ht="22.5">
      <c r="A137" s="12"/>
      <c r="B137" s="12">
        <v>116</v>
      </c>
      <c r="C137" s="32"/>
      <c r="D137" s="24" t="s">
        <v>256</v>
      </c>
      <c r="E137" s="33" t="s">
        <v>17</v>
      </c>
      <c r="F137" s="24" t="s">
        <v>38</v>
      </c>
      <c r="G137" s="24" t="s">
        <v>257</v>
      </c>
      <c r="H137" s="24" t="s">
        <v>45</v>
      </c>
      <c r="I137" s="24" t="s">
        <v>258</v>
      </c>
      <c r="J137" s="126">
        <v>24</v>
      </c>
      <c r="K137" s="44"/>
      <c r="L137" s="26"/>
      <c r="M137" s="27"/>
      <c r="N137" s="27"/>
      <c r="O137" s="45"/>
      <c r="P137" s="46"/>
      <c r="Q137" s="45"/>
      <c r="R137" s="45"/>
      <c r="S137" s="35"/>
      <c r="T137" s="35"/>
      <c r="U137" s="35"/>
      <c r="V137" s="35"/>
      <c r="HT137" s="37"/>
      <c r="HU137" s="37"/>
      <c r="HV137" s="37"/>
      <c r="HW137" s="37"/>
      <c r="HX137" s="37"/>
      <c r="HY137" s="37"/>
      <c r="HZ137" s="37"/>
      <c r="IA137" s="37"/>
      <c r="IB137" s="37"/>
      <c r="IC137" s="37"/>
      <c r="ID137" s="37"/>
      <c r="IE137" s="37"/>
      <c r="IF137" s="37"/>
      <c r="IG137" s="37"/>
      <c r="IH137" s="37"/>
      <c r="II137" s="37"/>
      <c r="IJ137" s="37"/>
      <c r="IK137" s="37"/>
    </row>
    <row r="138" spans="1:245" s="36" customFormat="1" ht="22.5">
      <c r="A138" s="12"/>
      <c r="B138" s="12">
        <v>117</v>
      </c>
      <c r="C138" s="32"/>
      <c r="D138" s="24" t="s">
        <v>259</v>
      </c>
      <c r="E138" s="33" t="s">
        <v>26</v>
      </c>
      <c r="F138" s="24" t="s">
        <v>109</v>
      </c>
      <c r="G138" s="24" t="s">
        <v>101</v>
      </c>
      <c r="H138" s="24" t="s">
        <v>101</v>
      </c>
      <c r="I138" s="24" t="s">
        <v>101</v>
      </c>
      <c r="J138" s="126">
        <f>12*9</f>
        <v>108</v>
      </c>
      <c r="K138" s="44"/>
      <c r="L138" s="26"/>
      <c r="M138" s="27"/>
      <c r="N138" s="27"/>
      <c r="O138" s="45"/>
      <c r="P138" s="46"/>
      <c r="Q138" s="45"/>
      <c r="R138" s="45"/>
      <c r="S138" s="35"/>
      <c r="T138" s="35"/>
      <c r="U138" s="35"/>
      <c r="V138" s="35"/>
      <c r="HT138" s="37"/>
      <c r="HU138" s="37"/>
      <c r="HV138" s="37"/>
      <c r="HW138" s="37"/>
      <c r="HX138" s="37"/>
      <c r="HY138" s="37"/>
      <c r="HZ138" s="37"/>
      <c r="IA138" s="37"/>
      <c r="IB138" s="37"/>
      <c r="IC138" s="37"/>
      <c r="ID138" s="37"/>
      <c r="IE138" s="37"/>
      <c r="IF138" s="37"/>
      <c r="IG138" s="37"/>
      <c r="IH138" s="37"/>
      <c r="II138" s="37"/>
      <c r="IJ138" s="37"/>
      <c r="IK138" s="37"/>
    </row>
    <row r="139" spans="1:245" s="36" customFormat="1" ht="22.5">
      <c r="A139" s="12"/>
      <c r="B139" s="12">
        <v>118</v>
      </c>
      <c r="C139" s="32"/>
      <c r="D139" s="24" t="s">
        <v>260</v>
      </c>
      <c r="E139" s="33" t="s">
        <v>26</v>
      </c>
      <c r="F139" s="22" t="s">
        <v>38</v>
      </c>
      <c r="G139" s="24" t="s">
        <v>138</v>
      </c>
      <c r="H139" s="24" t="s">
        <v>20</v>
      </c>
      <c r="I139" s="24" t="s">
        <v>21</v>
      </c>
      <c r="J139" s="126">
        <f>36*20</f>
        <v>720</v>
      </c>
      <c r="K139" s="109"/>
      <c r="L139" s="26"/>
      <c r="M139" s="27"/>
      <c r="N139" s="27"/>
      <c r="O139" s="45"/>
      <c r="P139" s="46"/>
      <c r="Q139" s="45"/>
      <c r="R139" s="45"/>
      <c r="S139" s="35"/>
      <c r="T139" s="35"/>
      <c r="U139" s="35"/>
      <c r="V139" s="35"/>
      <c r="HT139" s="37"/>
      <c r="HU139" s="37"/>
      <c r="HV139" s="37"/>
      <c r="HW139" s="37"/>
      <c r="HX139" s="37"/>
      <c r="HY139" s="37"/>
      <c r="HZ139" s="37"/>
      <c r="IA139" s="37"/>
      <c r="IB139" s="37"/>
      <c r="IC139" s="37"/>
      <c r="ID139" s="37"/>
      <c r="IE139" s="37"/>
      <c r="IF139" s="37"/>
      <c r="IG139" s="37"/>
      <c r="IH139" s="37"/>
      <c r="II139" s="37"/>
      <c r="IJ139" s="37"/>
      <c r="IK139" s="37"/>
    </row>
    <row r="140" spans="1:22" ht="22.5">
      <c r="A140" s="12"/>
      <c r="B140" s="12">
        <v>119</v>
      </c>
      <c r="C140" s="32"/>
      <c r="D140" s="24" t="s">
        <v>261</v>
      </c>
      <c r="E140" s="25" t="s">
        <v>26</v>
      </c>
      <c r="F140" s="22" t="s">
        <v>38</v>
      </c>
      <c r="G140" s="22" t="s">
        <v>35</v>
      </c>
      <c r="H140" s="22" t="s">
        <v>20</v>
      </c>
      <c r="I140" s="22" t="s">
        <v>21</v>
      </c>
      <c r="J140" s="126">
        <f>50*12</f>
        <v>600</v>
      </c>
      <c r="K140" s="44"/>
      <c r="L140" s="26"/>
      <c r="M140" s="27"/>
      <c r="N140" s="27"/>
      <c r="O140" s="45"/>
      <c r="P140" s="46"/>
      <c r="Q140" s="45"/>
      <c r="R140" s="45"/>
      <c r="S140" s="35"/>
      <c r="T140" s="35"/>
      <c r="U140" s="35"/>
      <c r="V140" s="35"/>
    </row>
    <row r="141" spans="1:22" ht="22.5">
      <c r="A141" s="12"/>
      <c r="B141" s="12">
        <v>120</v>
      </c>
      <c r="C141" s="32"/>
      <c r="D141" s="24" t="s">
        <v>262</v>
      </c>
      <c r="E141" s="25" t="s">
        <v>30</v>
      </c>
      <c r="F141" s="22" t="s">
        <v>109</v>
      </c>
      <c r="G141" s="24" t="s">
        <v>101</v>
      </c>
      <c r="H141" s="24" t="s">
        <v>101</v>
      </c>
      <c r="I141" s="24" t="s">
        <v>101</v>
      </c>
      <c r="J141" s="126">
        <f>5*12</f>
        <v>60</v>
      </c>
      <c r="K141" s="44"/>
      <c r="L141" s="26"/>
      <c r="M141" s="27"/>
      <c r="N141" s="27"/>
      <c r="O141" s="45"/>
      <c r="P141" s="46"/>
      <c r="Q141" s="45"/>
      <c r="R141" s="45"/>
      <c r="S141" s="35"/>
      <c r="T141" s="35"/>
      <c r="U141" s="35"/>
      <c r="V141" s="35"/>
    </row>
    <row r="142" spans="1:22" ht="22.5">
      <c r="A142" s="12"/>
      <c r="B142" s="12">
        <v>121</v>
      </c>
      <c r="C142" s="32"/>
      <c r="D142" s="24" t="s">
        <v>263</v>
      </c>
      <c r="E142" s="25" t="s">
        <v>30</v>
      </c>
      <c r="F142" s="22" t="s">
        <v>264</v>
      </c>
      <c r="G142" s="24" t="s">
        <v>101</v>
      </c>
      <c r="H142" s="24" t="s">
        <v>101</v>
      </c>
      <c r="I142" s="24" t="s">
        <v>101</v>
      </c>
      <c r="J142" s="126">
        <v>24</v>
      </c>
      <c r="K142" s="44"/>
      <c r="L142" s="26"/>
      <c r="M142" s="27"/>
      <c r="N142" s="27"/>
      <c r="O142" s="45"/>
      <c r="P142" s="46"/>
      <c r="Q142" s="45"/>
      <c r="R142" s="45"/>
      <c r="S142" s="35"/>
      <c r="T142" s="35"/>
      <c r="U142" s="35"/>
      <c r="V142" s="35"/>
    </row>
    <row r="143" spans="1:22" ht="22.5">
      <c r="A143" s="12"/>
      <c r="B143" s="12">
        <v>122</v>
      </c>
      <c r="C143" s="32"/>
      <c r="D143" s="24" t="s">
        <v>265</v>
      </c>
      <c r="E143" s="25" t="s">
        <v>30</v>
      </c>
      <c r="F143" s="22" t="s">
        <v>38</v>
      </c>
      <c r="G143" s="24" t="s">
        <v>266</v>
      </c>
      <c r="H143" s="24" t="s">
        <v>20</v>
      </c>
      <c r="I143" s="22" t="s">
        <v>21</v>
      </c>
      <c r="J143" s="126">
        <f>12*10</f>
        <v>120</v>
      </c>
      <c r="K143" s="44"/>
      <c r="L143" s="26"/>
      <c r="M143" s="27"/>
      <c r="N143" s="27"/>
      <c r="O143" s="45"/>
      <c r="P143" s="46"/>
      <c r="Q143" s="45"/>
      <c r="R143" s="45"/>
      <c r="S143" s="35"/>
      <c r="T143" s="35"/>
      <c r="U143" s="35"/>
      <c r="V143" s="35"/>
    </row>
    <row r="144" spans="1:245" s="36" customFormat="1" ht="22.5">
      <c r="A144" s="12"/>
      <c r="B144" s="12">
        <v>123</v>
      </c>
      <c r="C144" s="32"/>
      <c r="D144" s="24" t="s">
        <v>267</v>
      </c>
      <c r="E144" s="25" t="s">
        <v>30</v>
      </c>
      <c r="F144" s="22" t="s">
        <v>38</v>
      </c>
      <c r="G144" s="22" t="s">
        <v>268</v>
      </c>
      <c r="H144" s="22" t="s">
        <v>20</v>
      </c>
      <c r="I144" s="22" t="s">
        <v>21</v>
      </c>
      <c r="J144" s="126">
        <f>12*24</f>
        <v>288</v>
      </c>
      <c r="K144" s="44"/>
      <c r="L144" s="26"/>
      <c r="M144" s="27"/>
      <c r="N144" s="27"/>
      <c r="O144" s="45"/>
      <c r="P144" s="46"/>
      <c r="Q144" s="45"/>
      <c r="R144" s="45"/>
      <c r="S144" s="35"/>
      <c r="T144" s="35"/>
      <c r="U144" s="35"/>
      <c r="V144" s="35"/>
      <c r="HT144" s="37"/>
      <c r="HU144" s="37"/>
      <c r="HV144" s="37"/>
      <c r="HW144" s="37"/>
      <c r="HX144" s="37"/>
      <c r="HY144" s="37"/>
      <c r="HZ144" s="37"/>
      <c r="IA144" s="37"/>
      <c r="IB144" s="37"/>
      <c r="IC144" s="37"/>
      <c r="ID144" s="37"/>
      <c r="IE144" s="37"/>
      <c r="IF144" s="37"/>
      <c r="IG144" s="37"/>
      <c r="IH144" s="37"/>
      <c r="II144" s="37"/>
      <c r="IJ144" s="37"/>
      <c r="IK144" s="37"/>
    </row>
    <row r="145" spans="1:22" s="3" customFormat="1" ht="22.5">
      <c r="A145" s="12"/>
      <c r="B145" s="12">
        <v>124</v>
      </c>
      <c r="C145" s="66"/>
      <c r="D145" s="24" t="s">
        <v>269</v>
      </c>
      <c r="E145" s="33" t="s">
        <v>37</v>
      </c>
      <c r="F145" s="24" t="s">
        <v>270</v>
      </c>
      <c r="G145" s="24" t="s">
        <v>271</v>
      </c>
      <c r="H145" s="24" t="s">
        <v>20</v>
      </c>
      <c r="I145" s="24" t="s">
        <v>272</v>
      </c>
      <c r="J145" s="126">
        <f>12*40</f>
        <v>480</v>
      </c>
      <c r="K145" s="109"/>
      <c r="L145" s="26"/>
      <c r="M145" s="27"/>
      <c r="N145" s="27"/>
      <c r="O145" s="45"/>
      <c r="P145" s="46"/>
      <c r="Q145" s="45"/>
      <c r="R145" s="45"/>
      <c r="S145" s="35"/>
      <c r="T145" s="10"/>
      <c r="U145" s="10"/>
      <c r="V145" s="10"/>
    </row>
    <row r="146" spans="1:22" s="3" customFormat="1" ht="22.5">
      <c r="A146" s="12"/>
      <c r="B146" s="12">
        <v>125</v>
      </c>
      <c r="C146" s="66"/>
      <c r="D146" s="24" t="s">
        <v>273</v>
      </c>
      <c r="E146" s="33" t="s">
        <v>37</v>
      </c>
      <c r="F146" s="24" t="s">
        <v>38</v>
      </c>
      <c r="G146" s="24" t="s">
        <v>266</v>
      </c>
      <c r="H146" s="24" t="s">
        <v>20</v>
      </c>
      <c r="I146" s="24" t="s">
        <v>272</v>
      </c>
      <c r="J146" s="126">
        <f>9*12</f>
        <v>108</v>
      </c>
      <c r="K146" s="109"/>
      <c r="L146" s="26"/>
      <c r="M146" s="27"/>
      <c r="N146" s="27"/>
      <c r="O146" s="45"/>
      <c r="P146" s="46"/>
      <c r="Q146" s="45"/>
      <c r="R146" s="45"/>
      <c r="S146" s="35"/>
      <c r="T146" s="10"/>
      <c r="U146" s="10"/>
      <c r="V146" s="10"/>
    </row>
    <row r="147" spans="1:22" s="3" customFormat="1" ht="22.5">
      <c r="A147" s="12"/>
      <c r="B147" s="12">
        <v>126</v>
      </c>
      <c r="C147" s="66"/>
      <c r="D147" s="24" t="s">
        <v>274</v>
      </c>
      <c r="E147" s="33" t="s">
        <v>37</v>
      </c>
      <c r="F147" s="24" t="s">
        <v>38</v>
      </c>
      <c r="G147" s="24" t="s">
        <v>195</v>
      </c>
      <c r="H147" s="24" t="s">
        <v>20</v>
      </c>
      <c r="I147" s="24" t="s">
        <v>272</v>
      </c>
      <c r="J147" s="126">
        <v>12</v>
      </c>
      <c r="K147" s="109"/>
      <c r="L147" s="26"/>
      <c r="M147" s="27"/>
      <c r="N147" s="27"/>
      <c r="O147" s="45"/>
      <c r="P147" s="46"/>
      <c r="Q147" s="45"/>
      <c r="R147" s="45"/>
      <c r="S147" s="35"/>
      <c r="T147" s="10"/>
      <c r="U147" s="10"/>
      <c r="V147" s="10"/>
    </row>
    <row r="148" spans="1:245" s="36" customFormat="1" ht="22.5">
      <c r="A148" s="12"/>
      <c r="B148" s="12">
        <v>127</v>
      </c>
      <c r="C148" s="32"/>
      <c r="D148" s="24" t="s">
        <v>275</v>
      </c>
      <c r="E148" s="33" t="s">
        <v>47</v>
      </c>
      <c r="F148" s="22" t="s">
        <v>38</v>
      </c>
      <c r="G148" s="24" t="s">
        <v>39</v>
      </c>
      <c r="H148" s="24" t="s">
        <v>20</v>
      </c>
      <c r="I148" s="24" t="s">
        <v>21</v>
      </c>
      <c r="J148" s="126">
        <f>12*12</f>
        <v>144</v>
      </c>
      <c r="K148" s="44"/>
      <c r="L148" s="26"/>
      <c r="M148" s="27"/>
      <c r="N148" s="27"/>
      <c r="O148" s="45"/>
      <c r="P148" s="46"/>
      <c r="Q148" s="45"/>
      <c r="R148" s="45"/>
      <c r="S148" s="35"/>
      <c r="T148" s="35"/>
      <c r="U148" s="35"/>
      <c r="V148" s="35"/>
      <c r="HT148" s="37"/>
      <c r="HU148" s="37"/>
      <c r="HV148" s="37"/>
      <c r="HW148" s="37"/>
      <c r="HX148" s="37"/>
      <c r="HY148" s="37"/>
      <c r="HZ148" s="37"/>
      <c r="IA148" s="37"/>
      <c r="IB148" s="37"/>
      <c r="IC148" s="37"/>
      <c r="ID148" s="37"/>
      <c r="IE148" s="37"/>
      <c r="IF148" s="37"/>
      <c r="IG148" s="37"/>
      <c r="IH148" s="37"/>
      <c r="II148" s="37"/>
      <c r="IJ148" s="37"/>
      <c r="IK148" s="37"/>
    </row>
    <row r="149" spans="1:22" ht="22.5">
      <c r="A149" s="12"/>
      <c r="B149" s="12">
        <v>128</v>
      </c>
      <c r="C149" s="32"/>
      <c r="D149" s="24" t="s">
        <v>276</v>
      </c>
      <c r="E149" s="25" t="s">
        <v>53</v>
      </c>
      <c r="F149" s="22" t="s">
        <v>277</v>
      </c>
      <c r="G149" s="22" t="s">
        <v>278</v>
      </c>
      <c r="H149" s="22" t="s">
        <v>168</v>
      </c>
      <c r="I149" s="22" t="s">
        <v>169</v>
      </c>
      <c r="J149" s="126">
        <v>72</v>
      </c>
      <c r="K149" s="109"/>
      <c r="L149" s="26"/>
      <c r="M149" s="27"/>
      <c r="N149" s="27"/>
      <c r="O149" s="45"/>
      <c r="P149" s="46"/>
      <c r="Q149" s="45"/>
      <c r="R149" s="45"/>
      <c r="S149" s="35"/>
      <c r="T149" s="35"/>
      <c r="U149" s="35"/>
      <c r="V149" s="35"/>
    </row>
    <row r="150" spans="1:22" ht="14.25">
      <c r="A150" s="12"/>
      <c r="B150" s="12"/>
      <c r="C150" s="32"/>
      <c r="D150" s="24"/>
      <c r="E150" s="25"/>
      <c r="F150" s="22"/>
      <c r="G150" s="22"/>
      <c r="H150" s="22"/>
      <c r="I150" s="22"/>
      <c r="J150" s="22"/>
      <c r="K150" s="152"/>
      <c r="L150" s="152"/>
      <c r="M150" s="47"/>
      <c r="N150" s="47"/>
      <c r="O150" s="45"/>
      <c r="P150" s="46"/>
      <c r="Q150" s="45"/>
      <c r="R150" s="45"/>
      <c r="S150" s="35"/>
      <c r="T150" s="35"/>
      <c r="U150" s="35"/>
      <c r="V150" s="35"/>
    </row>
    <row r="151" spans="1:22" ht="12.75">
      <c r="A151" s="12"/>
      <c r="B151" s="12"/>
      <c r="C151" s="162" t="s">
        <v>279</v>
      </c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35"/>
      <c r="T151" s="35"/>
      <c r="U151" s="35"/>
      <c r="V151" s="35"/>
    </row>
    <row r="152" spans="1:22" ht="22.5">
      <c r="A152" s="12"/>
      <c r="B152" s="163">
        <v>129</v>
      </c>
      <c r="C152" s="32"/>
      <c r="D152" s="24" t="s">
        <v>280</v>
      </c>
      <c r="E152" s="25" t="s">
        <v>26</v>
      </c>
      <c r="F152" s="22" t="s">
        <v>281</v>
      </c>
      <c r="G152" s="22" t="s">
        <v>101</v>
      </c>
      <c r="H152" s="22" t="s">
        <v>101</v>
      </c>
      <c r="I152" s="22" t="s">
        <v>101</v>
      </c>
      <c r="J152" s="126">
        <v>360</v>
      </c>
      <c r="K152" s="109"/>
      <c r="L152" s="109"/>
      <c r="M152" s="27"/>
      <c r="N152" s="27"/>
      <c r="O152" s="45"/>
      <c r="P152" s="46"/>
      <c r="Q152" s="45"/>
      <c r="R152" s="45"/>
      <c r="S152" s="35"/>
      <c r="T152" s="35"/>
      <c r="U152" s="35"/>
      <c r="V152" s="35"/>
    </row>
    <row r="153" spans="1:22" ht="22.5">
      <c r="A153" s="12"/>
      <c r="B153" s="163"/>
      <c r="C153" s="32"/>
      <c r="D153" s="24" t="s">
        <v>527</v>
      </c>
      <c r="E153" s="25" t="s">
        <v>529</v>
      </c>
      <c r="F153" s="22" t="s">
        <v>255</v>
      </c>
      <c r="G153" s="22" t="s">
        <v>282</v>
      </c>
      <c r="H153" s="22" t="s">
        <v>20</v>
      </c>
      <c r="I153" s="22" t="s">
        <v>21</v>
      </c>
      <c r="J153" s="126">
        <v>240</v>
      </c>
      <c r="K153" s="109"/>
      <c r="L153" s="109"/>
      <c r="M153" s="27"/>
      <c r="N153" s="27"/>
      <c r="O153" s="45"/>
      <c r="P153" s="46"/>
      <c r="Q153" s="45"/>
      <c r="R153" s="45"/>
      <c r="S153" s="35"/>
      <c r="T153" s="35"/>
      <c r="U153" s="35"/>
      <c r="V153" s="35"/>
    </row>
    <row r="154" spans="1:253" s="43" customFormat="1" ht="67.5">
      <c r="A154" s="42"/>
      <c r="B154" s="163"/>
      <c r="C154" s="66"/>
      <c r="D154" s="24" t="s">
        <v>528</v>
      </c>
      <c r="E154" s="33"/>
      <c r="F154" s="24" t="s">
        <v>283</v>
      </c>
      <c r="G154" s="24" t="s">
        <v>284</v>
      </c>
      <c r="H154" s="24"/>
      <c r="I154" s="24"/>
      <c r="J154" s="126">
        <v>36</v>
      </c>
      <c r="K154" s="109"/>
      <c r="L154" s="26"/>
      <c r="M154" s="27"/>
      <c r="N154" s="27"/>
      <c r="O154" s="45"/>
      <c r="P154" s="46"/>
      <c r="Q154" s="45"/>
      <c r="R154" s="45"/>
      <c r="S154" s="35"/>
      <c r="T154" s="35"/>
      <c r="U154" s="35"/>
      <c r="V154" s="35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IL154" s="55"/>
      <c r="IM154" s="55"/>
      <c r="IN154" s="55"/>
      <c r="IO154" s="55"/>
      <c r="IP154" s="55"/>
      <c r="IQ154" s="55"/>
      <c r="IR154" s="55"/>
      <c r="IS154" s="55"/>
    </row>
    <row r="155" spans="1:22" ht="14.25">
      <c r="A155" s="12"/>
      <c r="B155" s="12"/>
      <c r="C155" s="32"/>
      <c r="D155" s="24"/>
      <c r="E155" s="25"/>
      <c r="F155" s="22"/>
      <c r="G155" s="22"/>
      <c r="H155" s="22"/>
      <c r="I155" s="22"/>
      <c r="J155" s="22"/>
      <c r="K155" s="152"/>
      <c r="L155" s="152"/>
      <c r="M155" s="101"/>
      <c r="N155" s="101"/>
      <c r="O155" s="45"/>
      <c r="P155" s="46"/>
      <c r="Q155" s="45"/>
      <c r="R155" s="45"/>
      <c r="S155" s="35"/>
      <c r="T155" s="35"/>
      <c r="U155" s="35"/>
      <c r="V155" s="35"/>
    </row>
    <row r="156" spans="1:22" ht="12.75">
      <c r="A156" s="12"/>
      <c r="B156" s="12"/>
      <c r="C156" s="166" t="s">
        <v>64</v>
      </c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8"/>
      <c r="S156" s="35"/>
      <c r="T156" s="35"/>
      <c r="U156" s="35"/>
      <c r="V156" s="35"/>
    </row>
    <row r="157" spans="1:130" s="58" customFormat="1" ht="12.75">
      <c r="A157" s="19"/>
      <c r="B157" s="12"/>
      <c r="C157" s="20" t="s">
        <v>285</v>
      </c>
      <c r="D157" s="150" t="s">
        <v>286</v>
      </c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35"/>
      <c r="T157" s="35"/>
      <c r="U157" s="35"/>
      <c r="V157" s="3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</row>
    <row r="158" spans="1:245" s="36" customFormat="1" ht="22.5">
      <c r="A158" s="12"/>
      <c r="B158" s="12">
        <v>130</v>
      </c>
      <c r="C158" s="32"/>
      <c r="D158" s="24" t="s">
        <v>287</v>
      </c>
      <c r="E158" s="25">
        <v>2</v>
      </c>
      <c r="F158" s="22" t="s">
        <v>135</v>
      </c>
      <c r="G158" s="22" t="s">
        <v>288</v>
      </c>
      <c r="H158" s="22" t="s">
        <v>20</v>
      </c>
      <c r="I158" s="22" t="s">
        <v>21</v>
      </c>
      <c r="J158" s="126">
        <v>24</v>
      </c>
      <c r="K158" s="109"/>
      <c r="L158" s="26"/>
      <c r="M158" s="27"/>
      <c r="N158" s="27"/>
      <c r="O158" s="45"/>
      <c r="P158" s="46"/>
      <c r="Q158" s="45"/>
      <c r="R158" s="45"/>
      <c r="S158" s="35"/>
      <c r="T158" s="35"/>
      <c r="U158" s="35"/>
      <c r="V158" s="35"/>
      <c r="HT158" s="37"/>
      <c r="HU158" s="37"/>
      <c r="HV158" s="37"/>
      <c r="HW158" s="37"/>
      <c r="HX158" s="37"/>
      <c r="HY158" s="37"/>
      <c r="HZ158" s="37"/>
      <c r="IA158" s="37"/>
      <c r="IB158" s="37"/>
      <c r="IC158" s="37"/>
      <c r="ID158" s="37"/>
      <c r="IE158" s="37"/>
      <c r="IF158" s="37"/>
      <c r="IG158" s="37"/>
      <c r="IH158" s="37"/>
      <c r="II158" s="37"/>
      <c r="IJ158" s="37"/>
      <c r="IK158" s="37"/>
    </row>
    <row r="159" spans="1:22" ht="22.5">
      <c r="A159" s="12"/>
      <c r="B159" s="12">
        <v>131</v>
      </c>
      <c r="C159" s="32"/>
      <c r="D159" s="24" t="s">
        <v>289</v>
      </c>
      <c r="E159" s="33">
        <v>1</v>
      </c>
      <c r="F159" s="24" t="s">
        <v>290</v>
      </c>
      <c r="G159" s="24" t="s">
        <v>291</v>
      </c>
      <c r="H159" s="24" t="s">
        <v>20</v>
      </c>
      <c r="I159" s="24" t="s">
        <v>215</v>
      </c>
      <c r="J159" s="126">
        <f>65*12</f>
        <v>780</v>
      </c>
      <c r="K159" s="109"/>
      <c r="L159" s="26"/>
      <c r="M159" s="27"/>
      <c r="N159" s="27"/>
      <c r="O159" s="45"/>
      <c r="P159" s="46"/>
      <c r="Q159" s="45"/>
      <c r="R159" s="45"/>
      <c r="S159" s="35"/>
      <c r="T159" s="35"/>
      <c r="U159" s="35"/>
      <c r="V159" s="35"/>
    </row>
    <row r="160" spans="1:22" ht="22.5">
      <c r="A160" s="12"/>
      <c r="B160" s="12">
        <v>132</v>
      </c>
      <c r="C160" s="32"/>
      <c r="D160" s="24" t="s">
        <v>292</v>
      </c>
      <c r="E160" s="33" t="s">
        <v>17</v>
      </c>
      <c r="F160" s="24" t="s">
        <v>482</v>
      </c>
      <c r="G160" s="24" t="s">
        <v>291</v>
      </c>
      <c r="H160" s="24" t="s">
        <v>483</v>
      </c>
      <c r="I160" s="24" t="s">
        <v>483</v>
      </c>
      <c r="J160" s="126">
        <v>36</v>
      </c>
      <c r="K160" s="109"/>
      <c r="L160" s="26"/>
      <c r="M160" s="27"/>
      <c r="N160" s="27"/>
      <c r="O160" s="45"/>
      <c r="P160" s="46"/>
      <c r="Q160" s="45"/>
      <c r="R160" s="45"/>
      <c r="S160" s="35"/>
      <c r="T160" s="35"/>
      <c r="U160" s="35"/>
      <c r="V160" s="35"/>
    </row>
    <row r="161" spans="1:245" s="36" customFormat="1" ht="22.5">
      <c r="A161" s="12"/>
      <c r="B161" s="12">
        <v>133</v>
      </c>
      <c r="C161" s="32"/>
      <c r="D161" s="24" t="s">
        <v>293</v>
      </c>
      <c r="E161" s="25" t="s">
        <v>26</v>
      </c>
      <c r="F161" s="22" t="s">
        <v>255</v>
      </c>
      <c r="G161" s="22" t="s">
        <v>138</v>
      </c>
      <c r="H161" s="22" t="s">
        <v>63</v>
      </c>
      <c r="I161" s="22" t="s">
        <v>215</v>
      </c>
      <c r="J161" s="126">
        <f>40*12</f>
        <v>480</v>
      </c>
      <c r="K161" s="109"/>
      <c r="L161" s="26"/>
      <c r="M161" s="27"/>
      <c r="N161" s="27"/>
      <c r="O161" s="45"/>
      <c r="P161" s="46"/>
      <c r="Q161" s="45"/>
      <c r="R161" s="45"/>
      <c r="S161" s="35"/>
      <c r="T161" s="35"/>
      <c r="U161" s="35"/>
      <c r="V161" s="35"/>
      <c r="HT161" s="37"/>
      <c r="HU161" s="37"/>
      <c r="HV161" s="37"/>
      <c r="HW161" s="37"/>
      <c r="HX161" s="37"/>
      <c r="HY161" s="37"/>
      <c r="HZ161" s="37"/>
      <c r="IA161" s="37"/>
      <c r="IB161" s="37"/>
      <c r="IC161" s="37"/>
      <c r="ID161" s="37"/>
      <c r="IE161" s="37"/>
      <c r="IF161" s="37"/>
      <c r="IG161" s="37"/>
      <c r="IH161" s="37"/>
      <c r="II161" s="37"/>
      <c r="IJ161" s="37"/>
      <c r="IK161" s="37"/>
    </row>
    <row r="162" spans="1:22" ht="22.5">
      <c r="A162" s="12"/>
      <c r="B162" s="12">
        <v>134</v>
      </c>
      <c r="C162" s="32"/>
      <c r="D162" s="24" t="s">
        <v>295</v>
      </c>
      <c r="E162" s="25" t="s">
        <v>26</v>
      </c>
      <c r="F162" s="22" t="s">
        <v>255</v>
      </c>
      <c r="G162" s="22" t="s">
        <v>294</v>
      </c>
      <c r="H162" s="22" t="s">
        <v>63</v>
      </c>
      <c r="I162" s="22" t="s">
        <v>28</v>
      </c>
      <c r="J162" s="126">
        <v>24</v>
      </c>
      <c r="K162" s="109"/>
      <c r="L162" s="26"/>
      <c r="M162" s="27"/>
      <c r="N162" s="27"/>
      <c r="O162" s="45"/>
      <c r="P162" s="46"/>
      <c r="Q162" s="45"/>
      <c r="R162" s="45"/>
      <c r="S162" s="35"/>
      <c r="T162" s="35"/>
      <c r="U162" s="35"/>
      <c r="V162" s="35"/>
    </row>
    <row r="163" spans="1:245" s="36" customFormat="1" ht="22.5">
      <c r="A163" s="12"/>
      <c r="B163" s="12">
        <v>135</v>
      </c>
      <c r="C163" s="32"/>
      <c r="D163" s="24" t="s">
        <v>296</v>
      </c>
      <c r="E163" s="25" t="s">
        <v>26</v>
      </c>
      <c r="F163" s="22" t="s">
        <v>255</v>
      </c>
      <c r="G163" s="22" t="s">
        <v>294</v>
      </c>
      <c r="H163" s="22" t="s">
        <v>63</v>
      </c>
      <c r="I163" s="22" t="s">
        <v>91</v>
      </c>
      <c r="J163" s="126">
        <f>230*12</f>
        <v>2760</v>
      </c>
      <c r="K163" s="44"/>
      <c r="L163" s="26"/>
      <c r="M163" s="27"/>
      <c r="N163" s="27"/>
      <c r="O163" s="45"/>
      <c r="P163" s="46"/>
      <c r="Q163" s="45"/>
      <c r="R163" s="45"/>
      <c r="S163" s="35"/>
      <c r="T163" s="35"/>
      <c r="U163" s="35"/>
      <c r="V163" s="35"/>
      <c r="HT163" s="37"/>
      <c r="HU163" s="37"/>
      <c r="HV163" s="37"/>
      <c r="HW163" s="37"/>
      <c r="HX163" s="37"/>
      <c r="HY163" s="37"/>
      <c r="HZ163" s="37"/>
      <c r="IA163" s="37"/>
      <c r="IB163" s="37"/>
      <c r="IC163" s="37"/>
      <c r="ID163" s="37"/>
      <c r="IE163" s="37"/>
      <c r="IF163" s="37"/>
      <c r="IG163" s="37"/>
      <c r="IH163" s="37"/>
      <c r="II163" s="37"/>
      <c r="IJ163" s="37"/>
      <c r="IK163" s="37"/>
    </row>
    <row r="164" spans="1:245" s="36" customFormat="1" ht="22.5">
      <c r="A164" s="12">
        <v>2</v>
      </c>
      <c r="B164" s="12">
        <v>136</v>
      </c>
      <c r="C164" s="32"/>
      <c r="D164" s="24" t="s">
        <v>298</v>
      </c>
      <c r="E164" s="25" t="s">
        <v>30</v>
      </c>
      <c r="F164" s="22" t="s">
        <v>230</v>
      </c>
      <c r="G164" s="22" t="s">
        <v>297</v>
      </c>
      <c r="H164" s="22" t="s">
        <v>63</v>
      </c>
      <c r="I164" s="22" t="s">
        <v>215</v>
      </c>
      <c r="J164" s="126">
        <f>72*12</f>
        <v>864</v>
      </c>
      <c r="K164" s="44"/>
      <c r="L164" s="26"/>
      <c r="M164" s="27"/>
      <c r="N164" s="27"/>
      <c r="O164" s="45"/>
      <c r="P164" s="46"/>
      <c r="Q164" s="45"/>
      <c r="R164" s="45"/>
      <c r="S164" s="35"/>
      <c r="T164" s="35"/>
      <c r="U164" s="35"/>
      <c r="V164" s="35"/>
      <c r="HT164" s="37"/>
      <c r="HU164" s="37"/>
      <c r="HV164" s="37"/>
      <c r="HW164" s="37"/>
      <c r="HX164" s="37"/>
      <c r="HY164" s="37"/>
      <c r="HZ164" s="37"/>
      <c r="IA164" s="37"/>
      <c r="IB164" s="37"/>
      <c r="IC164" s="37"/>
      <c r="ID164" s="37"/>
      <c r="IE164" s="37"/>
      <c r="IF164" s="37"/>
      <c r="IG164" s="37"/>
      <c r="IH164" s="37"/>
      <c r="II164" s="37"/>
      <c r="IJ164" s="37"/>
      <c r="IK164" s="37"/>
    </row>
    <row r="165" spans="1:22" ht="22.5">
      <c r="A165" s="12"/>
      <c r="B165" s="12">
        <v>137</v>
      </c>
      <c r="C165" s="32"/>
      <c r="D165" s="24" t="s">
        <v>299</v>
      </c>
      <c r="E165" s="25" t="s">
        <v>30</v>
      </c>
      <c r="F165" s="22" t="s">
        <v>255</v>
      </c>
      <c r="G165" s="22" t="s">
        <v>297</v>
      </c>
      <c r="H165" s="22" t="s">
        <v>63</v>
      </c>
      <c r="I165" s="22" t="s">
        <v>215</v>
      </c>
      <c r="J165" s="126">
        <f>500*12</f>
        <v>6000</v>
      </c>
      <c r="K165" s="44"/>
      <c r="L165" s="26"/>
      <c r="M165" s="27"/>
      <c r="N165" s="27"/>
      <c r="O165" s="45"/>
      <c r="P165" s="46"/>
      <c r="Q165" s="45"/>
      <c r="R165" s="45"/>
      <c r="S165" s="35"/>
      <c r="T165" s="35"/>
      <c r="U165" s="35"/>
      <c r="V165" s="35"/>
    </row>
    <row r="166" spans="1:245" s="36" customFormat="1" ht="22.5">
      <c r="A166" s="12"/>
      <c r="B166" s="12">
        <v>138</v>
      </c>
      <c r="C166" s="32"/>
      <c r="D166" s="24" t="s">
        <v>300</v>
      </c>
      <c r="E166" s="33" t="s">
        <v>30</v>
      </c>
      <c r="F166" s="24" t="s">
        <v>255</v>
      </c>
      <c r="G166" s="24" t="s">
        <v>138</v>
      </c>
      <c r="H166" s="24" t="s">
        <v>63</v>
      </c>
      <c r="I166" s="24" t="s">
        <v>215</v>
      </c>
      <c r="J166" s="126">
        <f>890*12</f>
        <v>10680</v>
      </c>
      <c r="K166" s="44"/>
      <c r="L166" s="26"/>
      <c r="M166" s="27"/>
      <c r="N166" s="27"/>
      <c r="O166" s="45"/>
      <c r="P166" s="46"/>
      <c r="Q166" s="45"/>
      <c r="R166" s="45"/>
      <c r="S166" s="35"/>
      <c r="T166" s="35"/>
      <c r="U166" s="35"/>
      <c r="V166" s="35"/>
      <c r="HT166" s="37"/>
      <c r="HU166" s="37"/>
      <c r="HV166" s="37"/>
      <c r="HW166" s="37"/>
      <c r="HX166" s="37"/>
      <c r="HY166" s="37"/>
      <c r="HZ166" s="37"/>
      <c r="IA166" s="37"/>
      <c r="IB166" s="37"/>
      <c r="IC166" s="37"/>
      <c r="ID166" s="37"/>
      <c r="IE166" s="37"/>
      <c r="IF166" s="37"/>
      <c r="IG166" s="37"/>
      <c r="IH166" s="37"/>
      <c r="II166" s="37"/>
      <c r="IJ166" s="37"/>
      <c r="IK166" s="37"/>
    </row>
    <row r="167" spans="1:22" ht="22.5">
      <c r="A167" s="12"/>
      <c r="B167" s="12">
        <v>139</v>
      </c>
      <c r="C167" s="32"/>
      <c r="D167" s="24" t="s">
        <v>301</v>
      </c>
      <c r="E167" s="25" t="s">
        <v>30</v>
      </c>
      <c r="F167" s="22" t="s">
        <v>255</v>
      </c>
      <c r="G167" s="22" t="s">
        <v>294</v>
      </c>
      <c r="H167" s="22" t="s">
        <v>63</v>
      </c>
      <c r="I167" s="22" t="s">
        <v>215</v>
      </c>
      <c r="J167" s="126">
        <f>940*12</f>
        <v>11280</v>
      </c>
      <c r="K167" s="44"/>
      <c r="L167" s="26"/>
      <c r="M167" s="27"/>
      <c r="N167" s="27"/>
      <c r="O167" s="45"/>
      <c r="P167" s="46"/>
      <c r="Q167" s="45"/>
      <c r="R167" s="45"/>
      <c r="S167" s="35"/>
      <c r="T167" s="35"/>
      <c r="U167" s="35"/>
      <c r="V167" s="35"/>
    </row>
    <row r="168" spans="1:22" ht="33.75">
      <c r="A168" s="12"/>
      <c r="B168" s="12">
        <v>140</v>
      </c>
      <c r="C168" s="32"/>
      <c r="D168" s="24" t="s">
        <v>303</v>
      </c>
      <c r="E168" s="25" t="s">
        <v>37</v>
      </c>
      <c r="F168" s="24" t="s">
        <v>230</v>
      </c>
      <c r="G168" s="22" t="s">
        <v>266</v>
      </c>
      <c r="H168" s="22" t="s">
        <v>63</v>
      </c>
      <c r="I168" s="24" t="s">
        <v>302</v>
      </c>
      <c r="J168" s="126">
        <f>110*12</f>
        <v>1320</v>
      </c>
      <c r="K168" s="44"/>
      <c r="L168" s="26"/>
      <c r="M168" s="27"/>
      <c r="N168" s="27"/>
      <c r="O168" s="45"/>
      <c r="P168" s="46"/>
      <c r="Q168" s="45"/>
      <c r="R168" s="45"/>
      <c r="S168" s="35"/>
      <c r="T168" s="35"/>
      <c r="U168" s="35"/>
      <c r="V168" s="35"/>
    </row>
    <row r="169" spans="1:245" s="36" customFormat="1" ht="33.75">
      <c r="A169" s="12"/>
      <c r="B169" s="12">
        <v>141</v>
      </c>
      <c r="C169" s="32"/>
      <c r="D169" s="24" t="s">
        <v>304</v>
      </c>
      <c r="E169" s="33" t="s">
        <v>37</v>
      </c>
      <c r="F169" s="24" t="s">
        <v>230</v>
      </c>
      <c r="G169" s="22" t="s">
        <v>297</v>
      </c>
      <c r="H169" s="24" t="s">
        <v>63</v>
      </c>
      <c r="I169" s="24" t="s">
        <v>302</v>
      </c>
      <c r="J169" s="126">
        <f>18*12</f>
        <v>216</v>
      </c>
      <c r="K169" s="44"/>
      <c r="L169" s="26"/>
      <c r="M169" s="27"/>
      <c r="N169" s="27"/>
      <c r="O169" s="45"/>
      <c r="P169" s="46"/>
      <c r="Q169" s="45"/>
      <c r="R169" s="45"/>
      <c r="S169" s="35"/>
      <c r="T169" s="35"/>
      <c r="U169" s="35"/>
      <c r="V169" s="35"/>
      <c r="HT169" s="37"/>
      <c r="HU169" s="37"/>
      <c r="HV169" s="37"/>
      <c r="HW169" s="37"/>
      <c r="HX169" s="37"/>
      <c r="HY169" s="37"/>
      <c r="HZ169" s="37"/>
      <c r="IA169" s="37"/>
      <c r="IB169" s="37"/>
      <c r="IC169" s="37"/>
      <c r="ID169" s="37"/>
      <c r="IE169" s="37"/>
      <c r="IF169" s="37"/>
      <c r="IG169" s="37"/>
      <c r="IH169" s="37"/>
      <c r="II169" s="37"/>
      <c r="IJ169" s="37"/>
      <c r="IK169" s="37"/>
    </row>
    <row r="170" spans="1:245" s="36" customFormat="1" ht="22.5">
      <c r="A170" s="12"/>
      <c r="B170" s="12">
        <v>142</v>
      </c>
      <c r="C170" s="32"/>
      <c r="D170" s="24" t="s">
        <v>305</v>
      </c>
      <c r="E170" s="25" t="s">
        <v>37</v>
      </c>
      <c r="F170" s="22" t="s">
        <v>255</v>
      </c>
      <c r="G170" s="22" t="s">
        <v>297</v>
      </c>
      <c r="H170" s="22" t="s">
        <v>63</v>
      </c>
      <c r="I170" s="22" t="s">
        <v>215</v>
      </c>
      <c r="J170" s="126">
        <f>1740*12</f>
        <v>20880</v>
      </c>
      <c r="K170" s="44"/>
      <c r="L170" s="26"/>
      <c r="M170" s="27"/>
      <c r="N170" s="27"/>
      <c r="O170" s="45"/>
      <c r="P170" s="46"/>
      <c r="Q170" s="45"/>
      <c r="R170" s="45"/>
      <c r="S170" s="35"/>
      <c r="T170" s="35"/>
      <c r="U170" s="35"/>
      <c r="V170" s="35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</row>
    <row r="171" spans="1:245" s="36" customFormat="1" ht="22.5">
      <c r="A171" s="12"/>
      <c r="B171" s="12">
        <v>143</v>
      </c>
      <c r="C171" s="32"/>
      <c r="D171" s="24" t="s">
        <v>306</v>
      </c>
      <c r="E171" s="33" t="s">
        <v>37</v>
      </c>
      <c r="F171" s="24" t="s">
        <v>255</v>
      </c>
      <c r="G171" s="24" t="s">
        <v>138</v>
      </c>
      <c r="H171" s="24" t="s">
        <v>63</v>
      </c>
      <c r="I171" s="24" t="s">
        <v>215</v>
      </c>
      <c r="J171" s="126">
        <f>650*12</f>
        <v>7800</v>
      </c>
      <c r="K171" s="44"/>
      <c r="L171" s="26"/>
      <c r="M171" s="27"/>
      <c r="N171" s="27"/>
      <c r="O171" s="45"/>
      <c r="P171" s="46"/>
      <c r="Q171" s="45"/>
      <c r="R171" s="45"/>
      <c r="S171" s="35"/>
      <c r="T171" s="35"/>
      <c r="U171" s="35"/>
      <c r="V171" s="35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</row>
    <row r="172" spans="1:245" s="36" customFormat="1" ht="22.5">
      <c r="A172" s="12"/>
      <c r="B172" s="12">
        <v>144</v>
      </c>
      <c r="C172" s="32"/>
      <c r="D172" s="24" t="s">
        <v>307</v>
      </c>
      <c r="E172" s="25" t="s">
        <v>37</v>
      </c>
      <c r="F172" s="22" t="s">
        <v>255</v>
      </c>
      <c r="G172" s="22" t="s">
        <v>294</v>
      </c>
      <c r="H172" s="22" t="s">
        <v>63</v>
      </c>
      <c r="I172" s="22" t="s">
        <v>215</v>
      </c>
      <c r="J172" s="126">
        <f>470*12</f>
        <v>5640</v>
      </c>
      <c r="K172" s="44"/>
      <c r="L172" s="26"/>
      <c r="M172" s="27"/>
      <c r="N172" s="27"/>
      <c r="O172" s="45"/>
      <c r="P172" s="46"/>
      <c r="Q172" s="45"/>
      <c r="R172" s="45"/>
      <c r="S172" s="35"/>
      <c r="T172" s="35"/>
      <c r="U172" s="35"/>
      <c r="V172" s="35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</row>
    <row r="173" spans="1:245" s="36" customFormat="1" ht="22.5">
      <c r="A173" s="12"/>
      <c r="B173" s="12">
        <v>145</v>
      </c>
      <c r="C173" s="32"/>
      <c r="D173" s="24" t="s">
        <v>309</v>
      </c>
      <c r="E173" s="25" t="s">
        <v>47</v>
      </c>
      <c r="F173" s="22" t="s">
        <v>255</v>
      </c>
      <c r="G173" s="22" t="s">
        <v>308</v>
      </c>
      <c r="H173" s="22" t="s">
        <v>63</v>
      </c>
      <c r="I173" s="22" t="s">
        <v>215</v>
      </c>
      <c r="J173" s="126">
        <f>590*12</f>
        <v>7080</v>
      </c>
      <c r="K173" s="44"/>
      <c r="L173" s="26"/>
      <c r="M173" s="27"/>
      <c r="N173" s="27"/>
      <c r="O173" s="45"/>
      <c r="P173" s="46"/>
      <c r="Q173" s="45"/>
      <c r="R173" s="45"/>
      <c r="S173" s="35"/>
      <c r="T173" s="35"/>
      <c r="U173" s="35"/>
      <c r="V173" s="35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</row>
    <row r="174" spans="1:22" ht="33.75">
      <c r="A174" s="12"/>
      <c r="B174" s="12">
        <v>146</v>
      </c>
      <c r="C174" s="32"/>
      <c r="D174" s="24" t="s">
        <v>310</v>
      </c>
      <c r="E174" s="25" t="s">
        <v>47</v>
      </c>
      <c r="F174" s="22" t="s">
        <v>230</v>
      </c>
      <c r="G174" s="22" t="s">
        <v>308</v>
      </c>
      <c r="H174" s="22" t="s">
        <v>63</v>
      </c>
      <c r="I174" s="24" t="s">
        <v>302</v>
      </c>
      <c r="J174" s="126">
        <f>290*12</f>
        <v>3480</v>
      </c>
      <c r="K174" s="109"/>
      <c r="L174" s="26"/>
      <c r="M174" s="27"/>
      <c r="N174" s="27"/>
      <c r="O174" s="45"/>
      <c r="P174" s="46"/>
      <c r="Q174" s="45"/>
      <c r="R174" s="45"/>
      <c r="S174" s="35"/>
      <c r="T174" s="35"/>
      <c r="U174" s="35"/>
      <c r="V174" s="35"/>
    </row>
    <row r="175" spans="1:245" s="36" customFormat="1" ht="33.75">
      <c r="A175" s="12"/>
      <c r="B175" s="12">
        <v>147</v>
      </c>
      <c r="C175" s="32"/>
      <c r="D175" s="24" t="s">
        <v>312</v>
      </c>
      <c r="E175" s="25" t="s">
        <v>53</v>
      </c>
      <c r="F175" s="22" t="s">
        <v>230</v>
      </c>
      <c r="G175" s="22" t="s">
        <v>311</v>
      </c>
      <c r="H175" s="22" t="s">
        <v>63</v>
      </c>
      <c r="I175" s="24" t="s">
        <v>302</v>
      </c>
      <c r="J175" s="126">
        <f>250*12</f>
        <v>3000</v>
      </c>
      <c r="K175" s="44"/>
      <c r="L175" s="26"/>
      <c r="M175" s="27"/>
      <c r="N175" s="27"/>
      <c r="O175" s="45"/>
      <c r="P175" s="46"/>
      <c r="Q175" s="45"/>
      <c r="R175" s="45"/>
      <c r="S175" s="35"/>
      <c r="T175" s="35"/>
      <c r="U175" s="35"/>
      <c r="V175" s="35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</row>
    <row r="176" spans="1:245" s="36" customFormat="1" ht="22.5">
      <c r="A176" s="12"/>
      <c r="B176" s="12">
        <v>148</v>
      </c>
      <c r="C176" s="32"/>
      <c r="D176" s="24" t="s">
        <v>313</v>
      </c>
      <c r="E176" s="25" t="s">
        <v>53</v>
      </c>
      <c r="F176" s="22" t="s">
        <v>255</v>
      </c>
      <c r="G176" s="22" t="s">
        <v>308</v>
      </c>
      <c r="H176" s="22" t="s">
        <v>63</v>
      </c>
      <c r="I176" s="22" t="s">
        <v>215</v>
      </c>
      <c r="J176" s="126">
        <f>65*12</f>
        <v>780</v>
      </c>
      <c r="K176" s="44"/>
      <c r="L176" s="26"/>
      <c r="M176" s="27"/>
      <c r="N176" s="27"/>
      <c r="O176" s="45"/>
      <c r="P176" s="46"/>
      <c r="Q176" s="45"/>
      <c r="R176" s="45"/>
      <c r="S176" s="35"/>
      <c r="T176" s="35"/>
      <c r="U176" s="35"/>
      <c r="V176" s="35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</row>
    <row r="177" spans="1:22" ht="22.5">
      <c r="A177" s="12"/>
      <c r="B177" s="12">
        <v>149</v>
      </c>
      <c r="C177" s="32"/>
      <c r="D177" s="24" t="s">
        <v>316</v>
      </c>
      <c r="E177" s="25" t="s">
        <v>60</v>
      </c>
      <c r="F177" s="22" t="s">
        <v>230</v>
      </c>
      <c r="G177" s="22" t="s">
        <v>314</v>
      </c>
      <c r="H177" s="22" t="s">
        <v>63</v>
      </c>
      <c r="I177" s="22" t="s">
        <v>315</v>
      </c>
      <c r="J177" s="126">
        <f>38*12</f>
        <v>456</v>
      </c>
      <c r="K177" s="44"/>
      <c r="L177" s="26"/>
      <c r="M177" s="27"/>
      <c r="N177" s="27"/>
      <c r="O177" s="45"/>
      <c r="P177" s="46"/>
      <c r="Q177" s="45"/>
      <c r="R177" s="45"/>
      <c r="S177" s="35"/>
      <c r="T177" s="35"/>
      <c r="U177" s="35"/>
      <c r="V177" s="35"/>
    </row>
    <row r="178" spans="1:22" ht="22.5">
      <c r="A178" s="12"/>
      <c r="B178" s="12">
        <v>150</v>
      </c>
      <c r="C178" s="32"/>
      <c r="D178" s="24" t="s">
        <v>320</v>
      </c>
      <c r="E178" s="25" t="s">
        <v>174</v>
      </c>
      <c r="F178" s="22" t="s">
        <v>178</v>
      </c>
      <c r="G178" s="22" t="s">
        <v>317</v>
      </c>
      <c r="H178" s="22" t="s">
        <v>318</v>
      </c>
      <c r="I178" s="22" t="s">
        <v>319</v>
      </c>
      <c r="J178" s="126">
        <v>24</v>
      </c>
      <c r="K178" s="44"/>
      <c r="L178" s="26"/>
      <c r="M178" s="27"/>
      <c r="N178" s="27"/>
      <c r="O178" s="45"/>
      <c r="P178" s="46"/>
      <c r="Q178" s="45"/>
      <c r="R178" s="45"/>
      <c r="S178" s="35"/>
      <c r="T178" s="35"/>
      <c r="U178" s="35"/>
      <c r="V178" s="35"/>
    </row>
    <row r="179" spans="1:245" s="36" customFormat="1" ht="22.5">
      <c r="A179" s="12"/>
      <c r="B179" s="12">
        <v>151</v>
      </c>
      <c r="C179" s="32"/>
      <c r="D179" s="24" t="s">
        <v>323</v>
      </c>
      <c r="E179" s="33" t="s">
        <v>180</v>
      </c>
      <c r="F179" s="24" t="s">
        <v>178</v>
      </c>
      <c r="G179" s="24" t="s">
        <v>321</v>
      </c>
      <c r="H179" s="24" t="s">
        <v>163</v>
      </c>
      <c r="I179" s="24" t="s">
        <v>322</v>
      </c>
      <c r="J179" s="126">
        <f>31*12</f>
        <v>372</v>
      </c>
      <c r="K179" s="109"/>
      <c r="L179" s="26"/>
      <c r="M179" s="27"/>
      <c r="N179" s="27"/>
      <c r="O179" s="45"/>
      <c r="P179" s="46"/>
      <c r="Q179" s="45"/>
      <c r="R179" s="45"/>
      <c r="S179" s="35"/>
      <c r="T179" s="35"/>
      <c r="U179" s="35"/>
      <c r="V179" s="35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</row>
    <row r="180" spans="1:245" s="36" customFormat="1" ht="22.5">
      <c r="A180" s="12"/>
      <c r="B180" s="12">
        <v>152</v>
      </c>
      <c r="C180" s="32"/>
      <c r="D180" s="24" t="s">
        <v>326</v>
      </c>
      <c r="E180" s="25" t="s">
        <v>180</v>
      </c>
      <c r="F180" s="22" t="s">
        <v>324</v>
      </c>
      <c r="G180" s="22" t="s">
        <v>325</v>
      </c>
      <c r="H180" s="22" t="s">
        <v>163</v>
      </c>
      <c r="I180" s="22" t="s">
        <v>322</v>
      </c>
      <c r="J180" s="126">
        <f>36*12</f>
        <v>432</v>
      </c>
      <c r="K180" s="44"/>
      <c r="L180" s="26"/>
      <c r="M180" s="27"/>
      <c r="N180" s="27"/>
      <c r="O180" s="45"/>
      <c r="P180" s="46"/>
      <c r="Q180" s="45"/>
      <c r="R180" s="45"/>
      <c r="S180" s="35"/>
      <c r="T180" s="35"/>
      <c r="U180" s="35"/>
      <c r="V180" s="35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</row>
    <row r="181" spans="1:22" ht="22.5">
      <c r="A181" s="12"/>
      <c r="B181" s="12">
        <v>153</v>
      </c>
      <c r="C181" s="32"/>
      <c r="D181" s="24" t="s">
        <v>484</v>
      </c>
      <c r="E181" s="33" t="s">
        <v>180</v>
      </c>
      <c r="F181" s="24" t="s">
        <v>327</v>
      </c>
      <c r="G181" s="24" t="s">
        <v>328</v>
      </c>
      <c r="H181" s="24" t="s">
        <v>318</v>
      </c>
      <c r="I181" s="24" t="s">
        <v>319</v>
      </c>
      <c r="J181" s="126">
        <v>24</v>
      </c>
      <c r="K181" s="109"/>
      <c r="L181" s="26"/>
      <c r="M181" s="27"/>
      <c r="N181" s="27"/>
      <c r="O181" s="45"/>
      <c r="P181" s="46"/>
      <c r="Q181" s="45"/>
      <c r="R181" s="45"/>
      <c r="S181" s="35"/>
      <c r="T181" s="35"/>
      <c r="U181" s="35"/>
      <c r="V181" s="35"/>
    </row>
    <row r="182" spans="1:22" ht="14.25">
      <c r="A182" s="12"/>
      <c r="B182" s="12"/>
      <c r="C182" s="32"/>
      <c r="D182" s="24"/>
      <c r="E182" s="33"/>
      <c r="F182" s="24"/>
      <c r="G182" s="24"/>
      <c r="H182" s="24"/>
      <c r="I182" s="24"/>
      <c r="J182" s="22"/>
      <c r="K182" s="152"/>
      <c r="L182" s="152"/>
      <c r="M182" s="47"/>
      <c r="N182" s="47"/>
      <c r="O182" s="45"/>
      <c r="P182" s="46"/>
      <c r="Q182" s="45"/>
      <c r="R182" s="45"/>
      <c r="S182" s="35"/>
      <c r="T182" s="35"/>
      <c r="U182" s="35"/>
      <c r="V182" s="35"/>
    </row>
    <row r="183" spans="1:245" s="50" customFormat="1" ht="12.75">
      <c r="A183" s="19"/>
      <c r="B183" s="129"/>
      <c r="C183" s="68" t="s">
        <v>329</v>
      </c>
      <c r="D183" s="150" t="s">
        <v>330</v>
      </c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35"/>
      <c r="T183" s="35"/>
      <c r="U183" s="35"/>
      <c r="V183" s="35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  <c r="CM183" s="103"/>
      <c r="CN183" s="103"/>
      <c r="CO183" s="103"/>
      <c r="CP183" s="103"/>
      <c r="CQ183" s="103"/>
      <c r="CR183" s="103"/>
      <c r="CS183" s="103"/>
      <c r="CT183" s="103"/>
      <c r="CU183" s="103"/>
      <c r="CV183" s="103"/>
      <c r="CW183" s="103"/>
      <c r="CX183" s="103"/>
      <c r="CY183" s="103"/>
      <c r="CZ183" s="103"/>
      <c r="DA183" s="103"/>
      <c r="DB183" s="103"/>
      <c r="DC183" s="103"/>
      <c r="DD183" s="103"/>
      <c r="DE183" s="103"/>
      <c r="DF183" s="103"/>
      <c r="DG183" s="103"/>
      <c r="DH183" s="103"/>
      <c r="DI183" s="103"/>
      <c r="DJ183" s="103"/>
      <c r="DK183" s="103"/>
      <c r="DL183" s="103"/>
      <c r="DM183" s="103"/>
      <c r="DN183" s="103"/>
      <c r="DO183" s="103"/>
      <c r="DP183" s="103"/>
      <c r="DQ183" s="103"/>
      <c r="DR183" s="103"/>
      <c r="DS183" s="103"/>
      <c r="DT183" s="103"/>
      <c r="DU183" s="103"/>
      <c r="DV183" s="103"/>
      <c r="DW183" s="103"/>
      <c r="DX183" s="103"/>
      <c r="DY183" s="103"/>
      <c r="DZ183" s="103"/>
      <c r="HT183" s="51"/>
      <c r="HU183" s="51"/>
      <c r="HV183" s="51"/>
      <c r="HW183" s="51"/>
      <c r="HX183" s="51"/>
      <c r="HY183" s="51"/>
      <c r="HZ183" s="51"/>
      <c r="IA183" s="51"/>
      <c r="IB183" s="51"/>
      <c r="IC183" s="51"/>
      <c r="ID183" s="51"/>
      <c r="IE183" s="51"/>
      <c r="IF183" s="51"/>
      <c r="IG183" s="51"/>
      <c r="IH183" s="51"/>
      <c r="II183" s="51"/>
      <c r="IJ183" s="51"/>
      <c r="IK183" s="51"/>
    </row>
    <row r="184" spans="1:238" s="36" customFormat="1" ht="22.5">
      <c r="A184" s="12"/>
      <c r="B184" s="12">
        <v>154</v>
      </c>
      <c r="C184" s="66"/>
      <c r="D184" s="22" t="s">
        <v>331</v>
      </c>
      <c r="E184" s="33">
        <v>2</v>
      </c>
      <c r="F184" s="24" t="s">
        <v>135</v>
      </c>
      <c r="G184" s="24" t="s">
        <v>332</v>
      </c>
      <c r="H184" s="24" t="s">
        <v>333</v>
      </c>
      <c r="I184" s="24" t="s">
        <v>334</v>
      </c>
      <c r="J184" s="126">
        <f>12*5</f>
        <v>60</v>
      </c>
      <c r="K184" s="109"/>
      <c r="L184" s="26"/>
      <c r="M184" s="27"/>
      <c r="N184" s="27"/>
      <c r="O184" s="45"/>
      <c r="P184" s="46"/>
      <c r="Q184" s="45"/>
      <c r="R184" s="69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</row>
    <row r="185" spans="1:238" s="36" customFormat="1" ht="22.5">
      <c r="A185" s="12"/>
      <c r="B185" s="12">
        <v>155</v>
      </c>
      <c r="C185" s="66"/>
      <c r="D185" s="22" t="s">
        <v>335</v>
      </c>
      <c r="E185" s="33" t="s">
        <v>17</v>
      </c>
      <c r="F185" s="24" t="s">
        <v>38</v>
      </c>
      <c r="G185" s="24" t="s">
        <v>116</v>
      </c>
      <c r="H185" s="24" t="s">
        <v>20</v>
      </c>
      <c r="I185" s="24" t="s">
        <v>336</v>
      </c>
      <c r="J185" s="126">
        <v>36</v>
      </c>
      <c r="K185" s="44"/>
      <c r="L185" s="26"/>
      <c r="M185" s="27"/>
      <c r="N185" s="27"/>
      <c r="O185" s="45"/>
      <c r="P185" s="46"/>
      <c r="Q185" s="45"/>
      <c r="R185" s="69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</row>
    <row r="186" spans="1:22" ht="22.5">
      <c r="A186" s="12"/>
      <c r="B186" s="12">
        <v>156</v>
      </c>
      <c r="C186" s="32"/>
      <c r="D186" s="22" t="s">
        <v>337</v>
      </c>
      <c r="E186" s="25" t="s">
        <v>37</v>
      </c>
      <c r="F186" s="22" t="s">
        <v>230</v>
      </c>
      <c r="G186" s="22" t="s">
        <v>308</v>
      </c>
      <c r="H186" s="22" t="s">
        <v>63</v>
      </c>
      <c r="I186" s="22" t="s">
        <v>215</v>
      </c>
      <c r="J186" s="126">
        <v>36</v>
      </c>
      <c r="K186" s="109"/>
      <c r="L186" s="26"/>
      <c r="M186" s="27"/>
      <c r="N186" s="27"/>
      <c r="O186" s="45"/>
      <c r="P186" s="46"/>
      <c r="Q186" s="45"/>
      <c r="R186" s="45"/>
      <c r="S186" s="35"/>
      <c r="T186" s="35"/>
      <c r="U186" s="35"/>
      <c r="V186" s="35"/>
    </row>
    <row r="187" spans="1:22" ht="22.5">
      <c r="A187" s="12"/>
      <c r="B187" s="12">
        <v>157</v>
      </c>
      <c r="C187" s="32"/>
      <c r="D187" s="22" t="s">
        <v>338</v>
      </c>
      <c r="E187" s="25" t="s">
        <v>37</v>
      </c>
      <c r="F187" s="22" t="s">
        <v>230</v>
      </c>
      <c r="G187" s="22" t="s">
        <v>339</v>
      </c>
      <c r="H187" s="22" t="s">
        <v>63</v>
      </c>
      <c r="I187" s="22" t="s">
        <v>215</v>
      </c>
      <c r="J187" s="126">
        <f>5*12</f>
        <v>60</v>
      </c>
      <c r="K187" s="109"/>
      <c r="L187" s="26"/>
      <c r="M187" s="27"/>
      <c r="N187" s="27"/>
      <c r="O187" s="45"/>
      <c r="P187" s="46"/>
      <c r="Q187" s="45"/>
      <c r="R187" s="45"/>
      <c r="S187" s="35"/>
      <c r="T187" s="35"/>
      <c r="U187" s="35"/>
      <c r="V187" s="35"/>
    </row>
    <row r="188" spans="1:22" ht="22.5">
      <c r="A188" s="12"/>
      <c r="B188" s="12">
        <v>158</v>
      </c>
      <c r="C188" s="32"/>
      <c r="D188" s="22" t="s">
        <v>340</v>
      </c>
      <c r="E188" s="33" t="s">
        <v>47</v>
      </c>
      <c r="F188" s="24" t="s">
        <v>255</v>
      </c>
      <c r="G188" s="24" t="s">
        <v>311</v>
      </c>
      <c r="H188" s="24" t="s">
        <v>63</v>
      </c>
      <c r="I188" s="24" t="s">
        <v>215</v>
      </c>
      <c r="J188" s="126">
        <f>136*12</f>
        <v>1632</v>
      </c>
      <c r="K188" s="109"/>
      <c r="L188" s="26"/>
      <c r="M188" s="27"/>
      <c r="N188" s="27"/>
      <c r="O188" s="45"/>
      <c r="P188" s="46"/>
      <c r="Q188" s="45"/>
      <c r="R188" s="45"/>
      <c r="S188" s="35"/>
      <c r="T188" s="35"/>
      <c r="U188" s="35"/>
      <c r="V188" s="35"/>
    </row>
    <row r="189" spans="1:22" ht="22.5">
      <c r="A189" s="12"/>
      <c r="B189" s="12">
        <v>159</v>
      </c>
      <c r="C189" s="32"/>
      <c r="D189" s="22" t="s">
        <v>341</v>
      </c>
      <c r="E189" s="25" t="s">
        <v>53</v>
      </c>
      <c r="F189" s="22" t="s">
        <v>230</v>
      </c>
      <c r="G189" s="22" t="s">
        <v>311</v>
      </c>
      <c r="H189" s="22" t="s">
        <v>63</v>
      </c>
      <c r="I189" s="22" t="s">
        <v>342</v>
      </c>
      <c r="J189" s="126">
        <f>26*12</f>
        <v>312</v>
      </c>
      <c r="K189" s="109"/>
      <c r="L189" s="26"/>
      <c r="M189" s="27"/>
      <c r="N189" s="27"/>
      <c r="O189" s="45"/>
      <c r="P189" s="46"/>
      <c r="Q189" s="45"/>
      <c r="R189" s="45"/>
      <c r="S189" s="35"/>
      <c r="T189" s="35"/>
      <c r="U189" s="35"/>
      <c r="V189" s="35"/>
    </row>
    <row r="190" spans="1:238" s="36" customFormat="1" ht="22.5">
      <c r="A190" s="12"/>
      <c r="B190" s="12">
        <v>160</v>
      </c>
      <c r="C190" s="66"/>
      <c r="D190" s="22" t="s">
        <v>343</v>
      </c>
      <c r="E190" s="33" t="s">
        <v>53</v>
      </c>
      <c r="F190" s="24" t="s">
        <v>38</v>
      </c>
      <c r="G190" s="24" t="s">
        <v>344</v>
      </c>
      <c r="H190" s="24" t="s">
        <v>20</v>
      </c>
      <c r="I190" s="24" t="s">
        <v>94</v>
      </c>
      <c r="J190" s="126">
        <f>36*2</f>
        <v>72</v>
      </c>
      <c r="K190" s="109"/>
      <c r="L190" s="26"/>
      <c r="M190" s="27"/>
      <c r="N190" s="27"/>
      <c r="O190" s="45"/>
      <c r="P190" s="46"/>
      <c r="Q190" s="45"/>
      <c r="R190" s="45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</row>
    <row r="191" spans="1:245" s="36" customFormat="1" ht="22.5">
      <c r="A191" s="12"/>
      <c r="B191" s="12">
        <v>161</v>
      </c>
      <c r="C191" s="32"/>
      <c r="D191" s="22" t="s">
        <v>345</v>
      </c>
      <c r="E191" s="25" t="s">
        <v>60</v>
      </c>
      <c r="F191" s="22" t="s">
        <v>346</v>
      </c>
      <c r="G191" s="22" t="s">
        <v>311</v>
      </c>
      <c r="H191" s="22" t="s">
        <v>63</v>
      </c>
      <c r="I191" s="22" t="s">
        <v>215</v>
      </c>
      <c r="J191" s="126">
        <f>6*12</f>
        <v>72</v>
      </c>
      <c r="K191" s="109"/>
      <c r="L191" s="26"/>
      <c r="M191" s="27"/>
      <c r="N191" s="27"/>
      <c r="O191" s="45"/>
      <c r="P191" s="46"/>
      <c r="Q191" s="45"/>
      <c r="R191" s="45"/>
      <c r="S191" s="35"/>
      <c r="T191" s="35"/>
      <c r="U191" s="35"/>
      <c r="V191" s="35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</row>
    <row r="192" spans="1:18" s="31" customFormat="1" ht="42.75">
      <c r="A192" s="12"/>
      <c r="B192" s="12">
        <v>162</v>
      </c>
      <c r="C192" s="32"/>
      <c r="D192" s="22" t="s">
        <v>347</v>
      </c>
      <c r="E192" s="33" t="s">
        <v>180</v>
      </c>
      <c r="F192" s="24" t="s">
        <v>348</v>
      </c>
      <c r="G192" s="24" t="s">
        <v>349</v>
      </c>
      <c r="H192" s="24" t="s">
        <v>168</v>
      </c>
      <c r="I192" s="24" t="s">
        <v>350</v>
      </c>
      <c r="J192" s="126">
        <v>12</v>
      </c>
      <c r="K192" s="109"/>
      <c r="L192" s="26"/>
      <c r="M192" s="27"/>
      <c r="N192" s="27"/>
      <c r="O192" s="45"/>
      <c r="P192" s="46"/>
      <c r="Q192" s="45"/>
      <c r="R192" s="45"/>
    </row>
    <row r="193" spans="1:245" s="36" customFormat="1" ht="33.75">
      <c r="A193" s="12"/>
      <c r="B193" s="12">
        <v>163</v>
      </c>
      <c r="C193" s="32"/>
      <c r="D193" s="22" t="s">
        <v>351</v>
      </c>
      <c r="E193" s="25" t="s">
        <v>180</v>
      </c>
      <c r="F193" s="22" t="s">
        <v>352</v>
      </c>
      <c r="G193" s="22" t="s">
        <v>353</v>
      </c>
      <c r="H193" s="22" t="s">
        <v>354</v>
      </c>
      <c r="I193" s="22" t="s">
        <v>319</v>
      </c>
      <c r="J193" s="126">
        <f>8*12</f>
        <v>96</v>
      </c>
      <c r="K193" s="109"/>
      <c r="L193" s="26"/>
      <c r="M193" s="27"/>
      <c r="N193" s="27"/>
      <c r="O193" s="45"/>
      <c r="P193" s="46"/>
      <c r="Q193" s="45"/>
      <c r="R193" s="45"/>
      <c r="S193" s="35"/>
      <c r="T193" s="35"/>
      <c r="U193" s="35"/>
      <c r="V193" s="35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</row>
    <row r="194" spans="1:238" s="36" customFormat="1" ht="14.25">
      <c r="A194" s="12"/>
      <c r="B194" s="12"/>
      <c r="C194" s="66"/>
      <c r="D194" s="22"/>
      <c r="E194" s="33"/>
      <c r="F194" s="24"/>
      <c r="G194" s="24"/>
      <c r="H194" s="24"/>
      <c r="I194" s="24"/>
      <c r="J194" s="22"/>
      <c r="K194" s="152"/>
      <c r="L194" s="152"/>
      <c r="M194" s="47"/>
      <c r="N194" s="47"/>
      <c r="O194" s="45"/>
      <c r="P194" s="46"/>
      <c r="Q194" s="45"/>
      <c r="R194" s="45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</row>
    <row r="195" spans="1:238" s="36" customFormat="1" ht="14.25" customHeight="1">
      <c r="A195" s="12"/>
      <c r="B195" s="130"/>
      <c r="C195" s="161" t="s">
        <v>355</v>
      </c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</row>
    <row r="196" spans="1:238" s="36" customFormat="1" ht="22.5">
      <c r="A196" s="12"/>
      <c r="B196" s="12">
        <v>164</v>
      </c>
      <c r="C196" s="66"/>
      <c r="D196" s="22" t="s">
        <v>356</v>
      </c>
      <c r="E196" s="25" t="s">
        <v>30</v>
      </c>
      <c r="F196" s="22" t="s">
        <v>357</v>
      </c>
      <c r="G196" s="22" t="s">
        <v>358</v>
      </c>
      <c r="H196" s="22" t="s">
        <v>20</v>
      </c>
      <c r="I196" s="22" t="s">
        <v>359</v>
      </c>
      <c r="J196" s="125">
        <f>40*36</f>
        <v>1440</v>
      </c>
      <c r="K196" s="44"/>
      <c r="L196" s="26"/>
      <c r="M196" s="27"/>
      <c r="N196" s="27"/>
      <c r="O196" s="45"/>
      <c r="P196" s="46"/>
      <c r="Q196" s="45"/>
      <c r="R196" s="45"/>
      <c r="S196" s="158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</row>
    <row r="197" spans="1:238" s="36" customFormat="1" ht="33.75">
      <c r="A197" s="12"/>
      <c r="B197" s="12">
        <v>165</v>
      </c>
      <c r="C197" s="66"/>
      <c r="D197" s="22" t="s">
        <v>360</v>
      </c>
      <c r="E197" s="25" t="s">
        <v>30</v>
      </c>
      <c r="F197" s="22" t="s">
        <v>34</v>
      </c>
      <c r="G197" s="22" t="s">
        <v>361</v>
      </c>
      <c r="H197" s="22" t="s">
        <v>20</v>
      </c>
      <c r="I197" s="22" t="s">
        <v>362</v>
      </c>
      <c r="J197" s="125">
        <f>10*33</f>
        <v>330</v>
      </c>
      <c r="K197" s="44"/>
      <c r="L197" s="26"/>
      <c r="M197" s="27"/>
      <c r="N197" s="27"/>
      <c r="O197" s="45"/>
      <c r="P197" s="46"/>
      <c r="Q197" s="45"/>
      <c r="R197" s="45"/>
      <c r="S197" s="158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</row>
    <row r="198" spans="1:238" s="36" customFormat="1" ht="33.75">
      <c r="A198" s="12"/>
      <c r="B198" s="12">
        <v>166</v>
      </c>
      <c r="C198" s="66"/>
      <c r="D198" s="22" t="s">
        <v>363</v>
      </c>
      <c r="E198" s="25" t="s">
        <v>30</v>
      </c>
      <c r="F198" s="22" t="s">
        <v>31</v>
      </c>
      <c r="G198" s="22" t="s">
        <v>364</v>
      </c>
      <c r="H198" s="22" t="s">
        <v>20</v>
      </c>
      <c r="I198" s="22" t="s">
        <v>362</v>
      </c>
      <c r="J198" s="125">
        <f>36*12</f>
        <v>432</v>
      </c>
      <c r="K198" s="44"/>
      <c r="L198" s="26"/>
      <c r="M198" s="27"/>
      <c r="N198" s="27"/>
      <c r="O198" s="45"/>
      <c r="P198" s="46"/>
      <c r="Q198" s="45"/>
      <c r="R198" s="45"/>
      <c r="S198" s="158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</row>
    <row r="199" spans="1:238" s="36" customFormat="1" ht="22.5">
      <c r="A199" s="12"/>
      <c r="B199" s="12">
        <v>167</v>
      </c>
      <c r="C199" s="66"/>
      <c r="D199" s="22" t="s">
        <v>365</v>
      </c>
      <c r="E199" s="116" t="s">
        <v>171</v>
      </c>
      <c r="F199" s="112" t="s">
        <v>346</v>
      </c>
      <c r="G199" s="112" t="s">
        <v>371</v>
      </c>
      <c r="H199" s="112" t="s">
        <v>20</v>
      </c>
      <c r="I199" s="112" t="s">
        <v>28</v>
      </c>
      <c r="J199" s="125">
        <f>36*3</f>
        <v>108</v>
      </c>
      <c r="K199" s="44"/>
      <c r="L199" s="26"/>
      <c r="M199" s="27"/>
      <c r="N199" s="27"/>
      <c r="O199" s="45"/>
      <c r="P199" s="46"/>
      <c r="Q199" s="45"/>
      <c r="R199" s="45"/>
      <c r="S199" s="158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</row>
    <row r="200" spans="1:238" s="36" customFormat="1" ht="22.5">
      <c r="A200" s="12"/>
      <c r="B200" s="12">
        <v>168</v>
      </c>
      <c r="C200" s="66"/>
      <c r="D200" s="22" t="s">
        <v>368</v>
      </c>
      <c r="E200" s="25" t="s">
        <v>174</v>
      </c>
      <c r="F200" s="22" t="s">
        <v>230</v>
      </c>
      <c r="G200" s="22" t="s">
        <v>373</v>
      </c>
      <c r="H200" s="22" t="s">
        <v>63</v>
      </c>
      <c r="I200" s="22" t="s">
        <v>374</v>
      </c>
      <c r="J200" s="125">
        <f>5*12</f>
        <v>60</v>
      </c>
      <c r="K200" s="44"/>
      <c r="L200" s="26"/>
      <c r="M200" s="27"/>
      <c r="N200" s="27"/>
      <c r="O200" s="45"/>
      <c r="P200" s="46"/>
      <c r="Q200" s="45"/>
      <c r="R200" s="45"/>
      <c r="S200" s="158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</row>
    <row r="201" spans="1:238" s="36" customFormat="1" ht="56.25" customHeight="1">
      <c r="A201" s="12"/>
      <c r="B201" s="12">
        <v>169</v>
      </c>
      <c r="C201" s="66"/>
      <c r="D201" s="22" t="s">
        <v>369</v>
      </c>
      <c r="E201" s="33" t="s">
        <v>376</v>
      </c>
      <c r="F201" s="24" t="s">
        <v>377</v>
      </c>
      <c r="G201" s="24" t="s">
        <v>378</v>
      </c>
      <c r="H201" s="24" t="s">
        <v>45</v>
      </c>
      <c r="I201" s="24" t="s">
        <v>379</v>
      </c>
      <c r="J201" s="125">
        <v>60</v>
      </c>
      <c r="K201" s="44"/>
      <c r="L201" s="26"/>
      <c r="M201" s="27"/>
      <c r="N201" s="27"/>
      <c r="O201" s="45"/>
      <c r="P201" s="46"/>
      <c r="Q201" s="45"/>
      <c r="R201" s="45"/>
      <c r="S201" s="158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</row>
    <row r="202" spans="1:238" s="36" customFormat="1" ht="22.5">
      <c r="A202" s="12"/>
      <c r="B202" s="12">
        <v>170</v>
      </c>
      <c r="C202" s="66"/>
      <c r="D202" s="22" t="s">
        <v>370</v>
      </c>
      <c r="E202" s="25" t="s">
        <v>380</v>
      </c>
      <c r="F202" s="22" t="s">
        <v>346</v>
      </c>
      <c r="G202" s="22" t="s">
        <v>381</v>
      </c>
      <c r="H202" s="22" t="s">
        <v>63</v>
      </c>
      <c r="I202" s="22" t="s">
        <v>382</v>
      </c>
      <c r="J202" s="125">
        <f>6*12</f>
        <v>72</v>
      </c>
      <c r="K202" s="44"/>
      <c r="L202" s="26"/>
      <c r="M202" s="27"/>
      <c r="N202" s="27"/>
      <c r="O202" s="45"/>
      <c r="P202" s="46"/>
      <c r="Q202" s="45"/>
      <c r="R202" s="45"/>
      <c r="S202" s="158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</row>
    <row r="203" spans="1:238" s="36" customFormat="1" ht="22.5">
      <c r="A203" s="12"/>
      <c r="B203" s="12">
        <v>171</v>
      </c>
      <c r="C203" s="66"/>
      <c r="D203" s="22" t="s">
        <v>372</v>
      </c>
      <c r="E203" s="33" t="s">
        <v>180</v>
      </c>
      <c r="F203" s="24" t="s">
        <v>383</v>
      </c>
      <c r="G203" s="24" t="s">
        <v>384</v>
      </c>
      <c r="H203" s="24" t="s">
        <v>63</v>
      </c>
      <c r="I203" s="24" t="s">
        <v>382</v>
      </c>
      <c r="J203" s="125">
        <f>14*12</f>
        <v>168</v>
      </c>
      <c r="K203" s="44"/>
      <c r="L203" s="26"/>
      <c r="M203" s="27"/>
      <c r="N203" s="27"/>
      <c r="O203" s="45"/>
      <c r="P203" s="46"/>
      <c r="Q203" s="45"/>
      <c r="R203" s="45"/>
      <c r="S203" s="158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</row>
    <row r="204" spans="1:238" s="36" customFormat="1" ht="33.75">
      <c r="A204" s="12"/>
      <c r="B204" s="12">
        <v>172</v>
      </c>
      <c r="C204" s="66"/>
      <c r="D204" s="22" t="s">
        <v>375</v>
      </c>
      <c r="E204" s="25" t="s">
        <v>180</v>
      </c>
      <c r="F204" s="22" t="s">
        <v>233</v>
      </c>
      <c r="G204" s="22" t="s">
        <v>385</v>
      </c>
      <c r="H204" s="22" t="s">
        <v>63</v>
      </c>
      <c r="I204" s="22" t="s">
        <v>386</v>
      </c>
      <c r="J204" s="125">
        <v>24</v>
      </c>
      <c r="K204" s="44"/>
      <c r="L204" s="26"/>
      <c r="M204" s="27"/>
      <c r="N204" s="27"/>
      <c r="O204" s="45"/>
      <c r="P204" s="46"/>
      <c r="Q204" s="45"/>
      <c r="R204" s="45"/>
      <c r="S204" s="158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</row>
    <row r="205" spans="1:238" s="36" customFormat="1" ht="14.25">
      <c r="A205" s="12"/>
      <c r="B205" s="12"/>
      <c r="C205" s="66"/>
      <c r="D205" s="22"/>
      <c r="E205" s="33"/>
      <c r="F205" s="24"/>
      <c r="G205" s="24"/>
      <c r="H205" s="70"/>
      <c r="I205" s="24"/>
      <c r="J205" s="22"/>
      <c r="K205" s="152"/>
      <c r="L205" s="152"/>
      <c r="M205" s="47"/>
      <c r="N205" s="47"/>
      <c r="O205" s="45"/>
      <c r="P205" s="46"/>
      <c r="Q205" s="45"/>
      <c r="R205" s="45"/>
      <c r="S205" s="158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</row>
    <row r="206" spans="1:238" s="36" customFormat="1" ht="14.25">
      <c r="A206" s="172">
        <v>173</v>
      </c>
      <c r="B206" s="173"/>
      <c r="C206" s="159" t="s">
        <v>387</v>
      </c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</row>
    <row r="207" spans="1:238" s="36" customFormat="1" ht="14.25" customHeight="1">
      <c r="A207" s="174"/>
      <c r="B207" s="175"/>
      <c r="C207" s="160" t="s">
        <v>388</v>
      </c>
      <c r="D207" s="160"/>
      <c r="E207" s="160"/>
      <c r="F207" s="160"/>
      <c r="G207" s="160"/>
      <c r="H207" s="160"/>
      <c r="I207" s="160"/>
      <c r="J207" s="160"/>
      <c r="K207" s="160"/>
      <c r="L207" s="160">
        <f>K207*1.08</f>
        <v>0</v>
      </c>
      <c r="M207" s="160">
        <f>J207*K207</f>
        <v>0</v>
      </c>
      <c r="N207" s="160">
        <f>J207*L207</f>
        <v>0</v>
      </c>
      <c r="O207" s="117"/>
      <c r="P207" s="118"/>
      <c r="Q207" s="117"/>
      <c r="R207" s="11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</row>
    <row r="208" spans="1:238" s="36" customFormat="1" ht="22.5">
      <c r="A208" s="174"/>
      <c r="B208" s="175"/>
      <c r="C208" s="66"/>
      <c r="D208" s="22" t="s">
        <v>550</v>
      </c>
      <c r="E208" s="25">
        <v>1</v>
      </c>
      <c r="F208" s="22" t="s">
        <v>190</v>
      </c>
      <c r="G208" s="22" t="s">
        <v>101</v>
      </c>
      <c r="H208" s="22" t="s">
        <v>101</v>
      </c>
      <c r="I208" s="22" t="s">
        <v>101</v>
      </c>
      <c r="J208" s="125">
        <f>50*36</f>
        <v>1800</v>
      </c>
      <c r="K208" s="44"/>
      <c r="L208" s="26"/>
      <c r="M208" s="27"/>
      <c r="N208" s="27"/>
      <c r="O208" s="45"/>
      <c r="P208" s="46"/>
      <c r="Q208" s="45"/>
      <c r="R208" s="45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</row>
    <row r="209" spans="1:238" s="36" customFormat="1" ht="22.5">
      <c r="A209" s="174"/>
      <c r="B209" s="175"/>
      <c r="C209" s="66"/>
      <c r="D209" s="22" t="s">
        <v>551</v>
      </c>
      <c r="E209" s="25">
        <v>1</v>
      </c>
      <c r="F209" s="22" t="s">
        <v>389</v>
      </c>
      <c r="G209" s="22" t="s">
        <v>390</v>
      </c>
      <c r="H209" s="22" t="s">
        <v>63</v>
      </c>
      <c r="I209" s="22" t="s">
        <v>215</v>
      </c>
      <c r="J209" s="125">
        <f>80*36</f>
        <v>2880</v>
      </c>
      <c r="K209" s="44"/>
      <c r="L209" s="26"/>
      <c r="M209" s="27"/>
      <c r="N209" s="27"/>
      <c r="O209" s="45"/>
      <c r="P209" s="46"/>
      <c r="Q209" s="45"/>
      <c r="R209" s="45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</row>
    <row r="210" spans="1:238" s="36" customFormat="1" ht="22.5">
      <c r="A210" s="174"/>
      <c r="B210" s="175"/>
      <c r="C210" s="66"/>
      <c r="D210" s="22" t="s">
        <v>552</v>
      </c>
      <c r="E210" s="71" t="s">
        <v>37</v>
      </c>
      <c r="F210" s="72" t="s">
        <v>391</v>
      </c>
      <c r="G210" s="72" t="s">
        <v>101</v>
      </c>
      <c r="H210" s="72" t="s">
        <v>101</v>
      </c>
      <c r="I210" s="72" t="s">
        <v>101</v>
      </c>
      <c r="J210" s="125">
        <f>30*36</f>
        <v>1080</v>
      </c>
      <c r="K210" s="44"/>
      <c r="L210" s="26"/>
      <c r="M210" s="27"/>
      <c r="N210" s="27"/>
      <c r="O210" s="45"/>
      <c r="P210" s="46"/>
      <c r="Q210" s="45"/>
      <c r="R210" s="45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</row>
    <row r="211" spans="1:238" s="36" customFormat="1" ht="14.25">
      <c r="A211" s="174"/>
      <c r="B211" s="175"/>
      <c r="C211" s="66"/>
      <c r="D211" s="22"/>
      <c r="E211" s="33"/>
      <c r="F211" s="24"/>
      <c r="G211" s="24"/>
      <c r="H211" s="24"/>
      <c r="I211" s="24"/>
      <c r="J211" s="22"/>
      <c r="K211" s="152"/>
      <c r="L211" s="152"/>
      <c r="M211" s="47"/>
      <c r="N211" s="47"/>
      <c r="O211" s="45"/>
      <c r="P211" s="46"/>
      <c r="Q211" s="45"/>
      <c r="R211" s="45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</row>
    <row r="212" spans="1:238" s="36" customFormat="1" ht="12.75" customHeight="1">
      <c r="A212" s="174"/>
      <c r="B212" s="175"/>
      <c r="C212" s="160" t="s">
        <v>392</v>
      </c>
      <c r="D212" s="160"/>
      <c r="E212" s="160"/>
      <c r="F212" s="160"/>
      <c r="G212" s="160"/>
      <c r="H212" s="160"/>
      <c r="I212" s="160"/>
      <c r="J212" s="160"/>
      <c r="K212" s="160"/>
      <c r="L212" s="160">
        <f>K212*1.08</f>
        <v>0</v>
      </c>
      <c r="M212" s="160">
        <f>J212*K212</f>
        <v>0</v>
      </c>
      <c r="N212" s="160">
        <f>J212*L212</f>
        <v>0</v>
      </c>
      <c r="O212" s="117"/>
      <c r="P212" s="118"/>
      <c r="Q212" s="117"/>
      <c r="R212" s="11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</row>
    <row r="213" spans="1:238" s="36" customFormat="1" ht="78.75">
      <c r="A213" s="174"/>
      <c r="B213" s="175"/>
      <c r="C213" s="73"/>
      <c r="D213" s="22" t="s">
        <v>545</v>
      </c>
      <c r="E213" s="25" t="s">
        <v>30</v>
      </c>
      <c r="F213" s="22" t="s">
        <v>393</v>
      </c>
      <c r="G213" s="22" t="s">
        <v>394</v>
      </c>
      <c r="H213" s="22" t="s">
        <v>20</v>
      </c>
      <c r="I213" s="22" t="s">
        <v>272</v>
      </c>
      <c r="J213" s="126">
        <f>6*80</f>
        <v>480</v>
      </c>
      <c r="K213" s="44"/>
      <c r="L213" s="26"/>
      <c r="M213" s="27"/>
      <c r="N213" s="27"/>
      <c r="O213" s="74"/>
      <c r="P213" s="75"/>
      <c r="Q213" s="45"/>
      <c r="R213" s="45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</row>
    <row r="214" spans="1:238" s="36" customFormat="1" ht="56.25">
      <c r="A214" s="174"/>
      <c r="B214" s="175"/>
      <c r="C214" s="73"/>
      <c r="D214" s="22" t="s">
        <v>546</v>
      </c>
      <c r="E214" s="71" t="s">
        <v>30</v>
      </c>
      <c r="F214" s="72" t="s">
        <v>395</v>
      </c>
      <c r="G214" s="72" t="s">
        <v>394</v>
      </c>
      <c r="H214" s="72" t="s">
        <v>20</v>
      </c>
      <c r="I214" s="72" t="s">
        <v>28</v>
      </c>
      <c r="J214" s="126">
        <f>20*6</f>
        <v>120</v>
      </c>
      <c r="K214" s="44"/>
      <c r="L214" s="26"/>
      <c r="M214" s="27"/>
      <c r="N214" s="27"/>
      <c r="O214" s="74"/>
      <c r="P214" s="75"/>
      <c r="Q214" s="45"/>
      <c r="R214" s="45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</row>
    <row r="215" spans="1:238" s="36" customFormat="1" ht="56.25">
      <c r="A215" s="174"/>
      <c r="B215" s="175"/>
      <c r="C215" s="73"/>
      <c r="D215" s="22" t="s">
        <v>547</v>
      </c>
      <c r="E215" s="71" t="s">
        <v>30</v>
      </c>
      <c r="F215" s="72" t="s">
        <v>396</v>
      </c>
      <c r="G215" s="72" t="s">
        <v>397</v>
      </c>
      <c r="H215" s="72" t="s">
        <v>20</v>
      </c>
      <c r="I215" s="72" t="s">
        <v>21</v>
      </c>
      <c r="J215" s="126">
        <f>13*6</f>
        <v>78</v>
      </c>
      <c r="K215" s="44"/>
      <c r="L215" s="26"/>
      <c r="M215" s="27"/>
      <c r="N215" s="27"/>
      <c r="O215" s="74"/>
      <c r="P215" s="75"/>
      <c r="Q215" s="45"/>
      <c r="R215" s="45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</row>
    <row r="216" spans="1:238" s="36" customFormat="1" ht="22.5">
      <c r="A216" s="174"/>
      <c r="B216" s="175"/>
      <c r="C216" s="73"/>
      <c r="D216" s="22" t="s">
        <v>548</v>
      </c>
      <c r="E216" s="71" t="s">
        <v>30</v>
      </c>
      <c r="F216" s="72" t="s">
        <v>255</v>
      </c>
      <c r="G216" s="72" t="s">
        <v>282</v>
      </c>
      <c r="H216" s="72" t="s">
        <v>20</v>
      </c>
      <c r="I216" s="72" t="s">
        <v>21</v>
      </c>
      <c r="J216" s="126">
        <f>70*36</f>
        <v>2520</v>
      </c>
      <c r="K216" s="44"/>
      <c r="L216" s="26"/>
      <c r="M216" s="27"/>
      <c r="N216" s="27"/>
      <c r="O216" s="74"/>
      <c r="P216" s="75"/>
      <c r="Q216" s="45"/>
      <c r="R216" s="45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</row>
    <row r="217" spans="1:238" s="36" customFormat="1" ht="22.5">
      <c r="A217" s="174"/>
      <c r="B217" s="175"/>
      <c r="C217" s="73"/>
      <c r="D217" s="22" t="s">
        <v>549</v>
      </c>
      <c r="E217" s="25" t="s">
        <v>37</v>
      </c>
      <c r="F217" s="22" t="s">
        <v>270</v>
      </c>
      <c r="G217" s="22" t="s">
        <v>271</v>
      </c>
      <c r="H217" s="22" t="s">
        <v>20</v>
      </c>
      <c r="I217" s="22" t="s">
        <v>272</v>
      </c>
      <c r="J217" s="126">
        <f>100*36</f>
        <v>3600</v>
      </c>
      <c r="K217" s="44"/>
      <c r="L217" s="26"/>
      <c r="M217" s="27"/>
      <c r="N217" s="27"/>
      <c r="O217" s="74"/>
      <c r="P217" s="75"/>
      <c r="Q217" s="45"/>
      <c r="R217" s="45"/>
      <c r="HM217" s="37"/>
      <c r="HN217" s="37"/>
      <c r="HO217" s="37"/>
      <c r="HP217" s="37"/>
      <c r="HQ217" s="37"/>
      <c r="HR217" s="37"/>
      <c r="HS217" s="37"/>
      <c r="HT217" s="37"/>
      <c r="HU217" s="37"/>
      <c r="HV217" s="37"/>
      <c r="HW217" s="37"/>
      <c r="HX217" s="37"/>
      <c r="HY217" s="37"/>
      <c r="HZ217" s="37"/>
      <c r="IA217" s="37"/>
      <c r="IB217" s="37"/>
      <c r="IC217" s="37"/>
      <c r="ID217" s="37"/>
    </row>
    <row r="218" spans="1:238" s="36" customFormat="1" ht="14.25">
      <c r="A218" s="174"/>
      <c r="B218" s="175"/>
      <c r="C218" s="66"/>
      <c r="D218" s="22"/>
      <c r="E218" s="76"/>
      <c r="F218" s="77"/>
      <c r="G218" s="77"/>
      <c r="H218" s="77"/>
      <c r="I218" s="77"/>
      <c r="J218" s="22"/>
      <c r="K218" s="152"/>
      <c r="L218" s="152"/>
      <c r="M218" s="47"/>
      <c r="N218" s="47"/>
      <c r="O218" s="45"/>
      <c r="P218" s="46"/>
      <c r="Q218" s="45"/>
      <c r="R218" s="45"/>
      <c r="HM218" s="37"/>
      <c r="HN218" s="37"/>
      <c r="HO218" s="37"/>
      <c r="HP218" s="37"/>
      <c r="HQ218" s="37"/>
      <c r="HR218" s="37"/>
      <c r="HS218" s="37"/>
      <c r="HT218" s="37"/>
      <c r="HU218" s="37"/>
      <c r="HV218" s="37"/>
      <c r="HW218" s="37"/>
      <c r="HX218" s="37"/>
      <c r="HY218" s="37"/>
      <c r="HZ218" s="37"/>
      <c r="IA218" s="37"/>
      <c r="IB218" s="37"/>
      <c r="IC218" s="37"/>
      <c r="ID218" s="37"/>
    </row>
    <row r="219" spans="1:238" s="36" customFormat="1" ht="12.75" customHeight="1">
      <c r="A219" s="174"/>
      <c r="B219" s="175"/>
      <c r="C219" s="160" t="s">
        <v>398</v>
      </c>
      <c r="D219" s="160"/>
      <c r="E219" s="160"/>
      <c r="F219" s="160"/>
      <c r="G219" s="160"/>
      <c r="H219" s="160"/>
      <c r="I219" s="160"/>
      <c r="J219" s="160"/>
      <c r="K219" s="160"/>
      <c r="L219" s="160">
        <f>K219*1.08</f>
        <v>0</v>
      </c>
      <c r="M219" s="160">
        <f>J219*K219</f>
        <v>0</v>
      </c>
      <c r="N219" s="78"/>
      <c r="O219" s="117"/>
      <c r="P219" s="118"/>
      <c r="Q219" s="117"/>
      <c r="R219" s="117"/>
      <c r="HM219" s="37"/>
      <c r="HN219" s="37"/>
      <c r="HO219" s="37"/>
      <c r="HP219" s="37"/>
      <c r="HQ219" s="37"/>
      <c r="HR219" s="37"/>
      <c r="HS219" s="37"/>
      <c r="HT219" s="37"/>
      <c r="HU219" s="37"/>
      <c r="HV219" s="37"/>
      <c r="HW219" s="37"/>
      <c r="HX219" s="37"/>
      <c r="HY219" s="37"/>
      <c r="HZ219" s="37"/>
      <c r="IA219" s="37"/>
      <c r="IB219" s="37"/>
      <c r="IC219" s="37"/>
      <c r="ID219" s="37"/>
    </row>
    <row r="220" spans="1:238" s="36" customFormat="1" ht="43.5" customHeight="1">
      <c r="A220" s="174"/>
      <c r="B220" s="175"/>
      <c r="C220" s="73"/>
      <c r="D220" s="22" t="s">
        <v>537</v>
      </c>
      <c r="E220" s="71" t="s">
        <v>37</v>
      </c>
      <c r="F220" s="72" t="s">
        <v>31</v>
      </c>
      <c r="G220" s="72" t="s">
        <v>399</v>
      </c>
      <c r="H220" s="72" t="s">
        <v>20</v>
      </c>
      <c r="I220" s="72" t="s">
        <v>126</v>
      </c>
      <c r="J220" s="126">
        <f>60*36</f>
        <v>2160</v>
      </c>
      <c r="K220" s="44"/>
      <c r="L220" s="26"/>
      <c r="M220" s="27"/>
      <c r="N220" s="27"/>
      <c r="O220" s="74"/>
      <c r="P220" s="75"/>
      <c r="Q220" s="45"/>
      <c r="R220" s="45"/>
      <c r="HM220" s="37"/>
      <c r="HN220" s="37"/>
      <c r="HO220" s="37"/>
      <c r="HP220" s="37"/>
      <c r="HQ220" s="37"/>
      <c r="HR220" s="37"/>
      <c r="HS220" s="37"/>
      <c r="HT220" s="37"/>
      <c r="HU220" s="37"/>
      <c r="HV220" s="37"/>
      <c r="HW220" s="37"/>
      <c r="HX220" s="37"/>
      <c r="HY220" s="37"/>
      <c r="HZ220" s="37"/>
      <c r="IA220" s="37"/>
      <c r="IB220" s="37"/>
      <c r="IC220" s="37"/>
      <c r="ID220" s="37"/>
    </row>
    <row r="221" spans="1:238" s="36" customFormat="1" ht="43.5" customHeight="1">
      <c r="A221" s="174"/>
      <c r="B221" s="175"/>
      <c r="C221" s="73"/>
      <c r="D221" s="22" t="s">
        <v>538</v>
      </c>
      <c r="E221" s="33" t="s">
        <v>37</v>
      </c>
      <c r="F221" s="24" t="s">
        <v>357</v>
      </c>
      <c r="G221" s="24" t="s">
        <v>366</v>
      </c>
      <c r="H221" s="24" t="s">
        <v>20</v>
      </c>
      <c r="I221" s="24" t="s">
        <v>367</v>
      </c>
      <c r="J221" s="125">
        <f>35*33</f>
        <v>1155</v>
      </c>
      <c r="K221" s="44"/>
      <c r="L221" s="26"/>
      <c r="M221" s="27"/>
      <c r="N221" s="27"/>
      <c r="O221" s="74"/>
      <c r="P221" s="75"/>
      <c r="Q221" s="45"/>
      <c r="R221" s="45"/>
      <c r="HM221" s="37"/>
      <c r="HN221" s="37"/>
      <c r="HO221" s="37"/>
      <c r="HP221" s="37"/>
      <c r="HQ221" s="37"/>
      <c r="HR221" s="37"/>
      <c r="HS221" s="37"/>
      <c r="HT221" s="37"/>
      <c r="HU221" s="37"/>
      <c r="HV221" s="37"/>
      <c r="HW221" s="37"/>
      <c r="HX221" s="37"/>
      <c r="HY221" s="37"/>
      <c r="HZ221" s="37"/>
      <c r="IA221" s="37"/>
      <c r="IB221" s="37"/>
      <c r="IC221" s="37"/>
      <c r="ID221" s="37"/>
    </row>
    <row r="222" spans="1:238" s="36" customFormat="1" ht="43.5" customHeight="1">
      <c r="A222" s="174"/>
      <c r="B222" s="175"/>
      <c r="C222" s="73"/>
      <c r="D222" s="22" t="s">
        <v>539</v>
      </c>
      <c r="E222" s="33" t="s">
        <v>47</v>
      </c>
      <c r="F222" s="24" t="s">
        <v>31</v>
      </c>
      <c r="G222" s="24" t="s">
        <v>490</v>
      </c>
      <c r="H222" s="24" t="s">
        <v>20</v>
      </c>
      <c r="I222" s="24" t="s">
        <v>126</v>
      </c>
      <c r="J222" s="125">
        <f>26*36</f>
        <v>936</v>
      </c>
      <c r="K222" s="44"/>
      <c r="L222" s="26"/>
      <c r="M222" s="27"/>
      <c r="N222" s="27"/>
      <c r="O222" s="74"/>
      <c r="P222" s="75"/>
      <c r="Q222" s="45"/>
      <c r="R222" s="45"/>
      <c r="HM222" s="37"/>
      <c r="HN222" s="37"/>
      <c r="HO222" s="37"/>
      <c r="HP222" s="37"/>
      <c r="HQ222" s="37"/>
      <c r="HR222" s="37"/>
      <c r="HS222" s="37"/>
      <c r="HT222" s="37"/>
      <c r="HU222" s="37"/>
      <c r="HV222" s="37"/>
      <c r="HW222" s="37"/>
      <c r="HX222" s="37"/>
      <c r="HY222" s="37"/>
      <c r="HZ222" s="37"/>
      <c r="IA222" s="37"/>
      <c r="IB222" s="37"/>
      <c r="IC222" s="37"/>
      <c r="ID222" s="37"/>
    </row>
    <row r="223" spans="1:238" s="36" customFormat="1" ht="103.5" customHeight="1">
      <c r="A223" s="174"/>
      <c r="B223" s="175"/>
      <c r="C223" s="73"/>
      <c r="D223" s="22" t="s">
        <v>540</v>
      </c>
      <c r="E223" s="33" t="s">
        <v>47</v>
      </c>
      <c r="F223" s="24" t="s">
        <v>31</v>
      </c>
      <c r="G223" s="24" t="s">
        <v>491</v>
      </c>
      <c r="H223" s="24" t="s">
        <v>20</v>
      </c>
      <c r="I223" s="24" t="s">
        <v>21</v>
      </c>
      <c r="J223" s="125">
        <f>30*36</f>
        <v>1080</v>
      </c>
      <c r="K223" s="44"/>
      <c r="L223" s="26"/>
      <c r="M223" s="27"/>
      <c r="N223" s="27"/>
      <c r="O223" s="74"/>
      <c r="P223" s="75"/>
      <c r="Q223" s="45"/>
      <c r="R223" s="45"/>
      <c r="HM223" s="37"/>
      <c r="HN223" s="37"/>
      <c r="HO223" s="37"/>
      <c r="HP223" s="37"/>
      <c r="HQ223" s="37"/>
      <c r="HR223" s="37"/>
      <c r="HS223" s="37"/>
      <c r="HT223" s="37"/>
      <c r="HU223" s="37"/>
      <c r="HV223" s="37"/>
      <c r="HW223" s="37"/>
      <c r="HX223" s="37"/>
      <c r="HY223" s="37"/>
      <c r="HZ223" s="37"/>
      <c r="IA223" s="37"/>
      <c r="IB223" s="37"/>
      <c r="IC223" s="37"/>
      <c r="ID223" s="37"/>
    </row>
    <row r="224" spans="1:238" s="36" customFormat="1" ht="103.5" customHeight="1">
      <c r="A224" s="174"/>
      <c r="B224" s="175"/>
      <c r="C224" s="73"/>
      <c r="D224" s="22" t="s">
        <v>541</v>
      </c>
      <c r="E224" s="25" t="s">
        <v>53</v>
      </c>
      <c r="F224" s="22" t="s">
        <v>31</v>
      </c>
      <c r="G224" s="22" t="s">
        <v>400</v>
      </c>
      <c r="H224" s="22" t="s">
        <v>63</v>
      </c>
      <c r="I224" s="22" t="s">
        <v>401</v>
      </c>
      <c r="J224" s="126">
        <f>20*36</f>
        <v>720</v>
      </c>
      <c r="K224" s="44"/>
      <c r="L224" s="26"/>
      <c r="M224" s="27"/>
      <c r="N224" s="27"/>
      <c r="O224" s="74"/>
      <c r="P224" s="75"/>
      <c r="Q224" s="45"/>
      <c r="R224" s="45"/>
      <c r="HM224" s="37"/>
      <c r="HN224" s="37"/>
      <c r="HO224" s="37"/>
      <c r="HP224" s="37"/>
      <c r="HQ224" s="37"/>
      <c r="HR224" s="37"/>
      <c r="HS224" s="37"/>
      <c r="HT224" s="37"/>
      <c r="HU224" s="37"/>
      <c r="HV224" s="37"/>
      <c r="HW224" s="37"/>
      <c r="HX224" s="37"/>
      <c r="HY224" s="37"/>
      <c r="HZ224" s="37"/>
      <c r="IA224" s="37"/>
      <c r="IB224" s="37"/>
      <c r="IC224" s="37"/>
      <c r="ID224" s="37"/>
    </row>
    <row r="225" spans="1:238" s="36" customFormat="1" ht="22.5">
      <c r="A225" s="174"/>
      <c r="B225" s="175"/>
      <c r="C225" s="73"/>
      <c r="D225" s="22" t="s">
        <v>542</v>
      </c>
      <c r="E225" s="25" t="s">
        <v>53</v>
      </c>
      <c r="F225" s="22" t="s">
        <v>255</v>
      </c>
      <c r="G225" s="22" t="s">
        <v>400</v>
      </c>
      <c r="H225" s="22" t="s">
        <v>20</v>
      </c>
      <c r="I225" s="22" t="s">
        <v>28</v>
      </c>
      <c r="J225" s="126">
        <f>50*36</f>
        <v>1800</v>
      </c>
      <c r="K225" s="44"/>
      <c r="L225" s="26"/>
      <c r="M225" s="27"/>
      <c r="N225" s="27"/>
      <c r="O225" s="74"/>
      <c r="P225" s="75"/>
      <c r="Q225" s="45"/>
      <c r="R225" s="45"/>
      <c r="HM225" s="37"/>
      <c r="HN225" s="37"/>
      <c r="HO225" s="37"/>
      <c r="HP225" s="37"/>
      <c r="HQ225" s="37"/>
      <c r="HR225" s="37"/>
      <c r="HS225" s="37"/>
      <c r="HT225" s="37"/>
      <c r="HU225" s="37"/>
      <c r="HV225" s="37"/>
      <c r="HW225" s="37"/>
      <c r="HX225" s="37"/>
      <c r="HY225" s="37"/>
      <c r="HZ225" s="37"/>
      <c r="IA225" s="37"/>
      <c r="IB225" s="37"/>
      <c r="IC225" s="37"/>
      <c r="ID225" s="37"/>
    </row>
    <row r="226" spans="1:238" s="36" customFormat="1" ht="22.5">
      <c r="A226" s="174"/>
      <c r="B226" s="175"/>
      <c r="C226" s="73"/>
      <c r="D226" s="22" t="s">
        <v>543</v>
      </c>
      <c r="E226" s="71" t="s">
        <v>53</v>
      </c>
      <c r="F226" s="72" t="s">
        <v>31</v>
      </c>
      <c r="G226" s="72" t="s">
        <v>402</v>
      </c>
      <c r="H226" s="72" t="s">
        <v>63</v>
      </c>
      <c r="I226" s="72" t="s">
        <v>28</v>
      </c>
      <c r="J226" s="126">
        <f>16*36</f>
        <v>576</v>
      </c>
      <c r="K226" s="44"/>
      <c r="L226" s="26"/>
      <c r="M226" s="27"/>
      <c r="N226" s="27"/>
      <c r="O226" s="74"/>
      <c r="P226" s="75"/>
      <c r="Q226" s="45"/>
      <c r="R226" s="45"/>
      <c r="HM226" s="37"/>
      <c r="HN226" s="37"/>
      <c r="HO226" s="37"/>
      <c r="HP226" s="37"/>
      <c r="HQ226" s="37"/>
      <c r="HR226" s="37"/>
      <c r="HS226" s="37"/>
      <c r="HT226" s="37"/>
      <c r="HU226" s="37"/>
      <c r="HV226" s="37"/>
      <c r="HW226" s="37"/>
      <c r="HX226" s="37"/>
      <c r="HY226" s="37"/>
      <c r="HZ226" s="37"/>
      <c r="IA226" s="37"/>
      <c r="IB226" s="37"/>
      <c r="IC226" s="37"/>
      <c r="ID226" s="37"/>
    </row>
    <row r="227" spans="1:238" s="36" customFormat="1" ht="39.75" customHeight="1">
      <c r="A227" s="174"/>
      <c r="B227" s="175"/>
      <c r="C227" s="73"/>
      <c r="D227" s="22" t="s">
        <v>544</v>
      </c>
      <c r="E227" s="71" t="s">
        <v>53</v>
      </c>
      <c r="F227" s="72" t="s">
        <v>31</v>
      </c>
      <c r="G227" s="72" t="s">
        <v>58</v>
      </c>
      <c r="H227" s="72" t="s">
        <v>20</v>
      </c>
      <c r="I227" s="72" t="s">
        <v>126</v>
      </c>
      <c r="J227" s="126">
        <f>50*36</f>
        <v>1800</v>
      </c>
      <c r="K227" s="44"/>
      <c r="L227" s="26"/>
      <c r="M227" s="27"/>
      <c r="N227" s="27"/>
      <c r="O227" s="74"/>
      <c r="P227" s="75"/>
      <c r="Q227" s="45"/>
      <c r="R227" s="45"/>
      <c r="HM227" s="37"/>
      <c r="HN227" s="37"/>
      <c r="HO227" s="37"/>
      <c r="HP227" s="37"/>
      <c r="HQ227" s="37"/>
      <c r="HR227" s="37"/>
      <c r="HS227" s="37"/>
      <c r="HT227" s="37"/>
      <c r="HU227" s="37"/>
      <c r="HV227" s="37"/>
      <c r="HW227" s="37"/>
      <c r="HX227" s="37"/>
      <c r="HY227" s="37"/>
      <c r="HZ227" s="37"/>
      <c r="IA227" s="37"/>
      <c r="IB227" s="37"/>
      <c r="IC227" s="37"/>
      <c r="ID227" s="37"/>
    </row>
    <row r="228" spans="1:238" s="36" customFormat="1" ht="22.5">
      <c r="A228" s="174"/>
      <c r="B228" s="175"/>
      <c r="C228" s="73"/>
      <c r="D228" s="22" t="s">
        <v>407</v>
      </c>
      <c r="E228" s="71" t="s">
        <v>60</v>
      </c>
      <c r="F228" s="72" t="s">
        <v>403</v>
      </c>
      <c r="G228" s="72" t="s">
        <v>404</v>
      </c>
      <c r="H228" s="72" t="s">
        <v>63</v>
      </c>
      <c r="I228" s="72" t="s">
        <v>28</v>
      </c>
      <c r="J228" s="126">
        <f>60*36</f>
        <v>2160</v>
      </c>
      <c r="K228" s="44"/>
      <c r="L228" s="26"/>
      <c r="M228" s="27"/>
      <c r="N228" s="27"/>
      <c r="O228" s="74"/>
      <c r="P228" s="75"/>
      <c r="Q228" s="45"/>
      <c r="R228" s="45"/>
      <c r="HM228" s="37"/>
      <c r="HN228" s="37"/>
      <c r="HO228" s="37"/>
      <c r="HP228" s="37"/>
      <c r="HQ228" s="37"/>
      <c r="HR228" s="37"/>
      <c r="HS228" s="37"/>
      <c r="HT228" s="37"/>
      <c r="HU228" s="37"/>
      <c r="HV228" s="37"/>
      <c r="HW228" s="37"/>
      <c r="HX228" s="37"/>
      <c r="HY228" s="37"/>
      <c r="HZ228" s="37"/>
      <c r="IA228" s="37"/>
      <c r="IB228" s="37"/>
      <c r="IC228" s="37"/>
      <c r="ID228" s="37"/>
    </row>
    <row r="229" spans="1:238" s="36" customFormat="1" ht="22.5">
      <c r="A229" s="174"/>
      <c r="B229" s="175"/>
      <c r="C229" s="73"/>
      <c r="D229" s="22" t="s">
        <v>411</v>
      </c>
      <c r="E229" s="25" t="s">
        <v>60</v>
      </c>
      <c r="F229" s="22" t="s">
        <v>403</v>
      </c>
      <c r="G229" s="22" t="s">
        <v>405</v>
      </c>
      <c r="H229" s="22" t="s">
        <v>20</v>
      </c>
      <c r="I229" s="22" t="s">
        <v>28</v>
      </c>
      <c r="J229" s="126">
        <f>28*36</f>
        <v>1008</v>
      </c>
      <c r="K229" s="44"/>
      <c r="L229" s="26"/>
      <c r="M229" s="27"/>
      <c r="N229" s="27"/>
      <c r="O229" s="74"/>
      <c r="P229" s="75"/>
      <c r="Q229" s="45"/>
      <c r="R229" s="45"/>
      <c r="HM229" s="37"/>
      <c r="HN229" s="37"/>
      <c r="HO229" s="37"/>
      <c r="HP229" s="37"/>
      <c r="HQ229" s="37"/>
      <c r="HR229" s="37"/>
      <c r="HS229" s="37"/>
      <c r="HT229" s="37"/>
      <c r="HU229" s="37"/>
      <c r="HV229" s="37"/>
      <c r="HW229" s="37"/>
      <c r="HX229" s="37"/>
      <c r="HY229" s="37"/>
      <c r="HZ229" s="37"/>
      <c r="IA229" s="37"/>
      <c r="IB229" s="37"/>
      <c r="IC229" s="37"/>
      <c r="ID229" s="37"/>
    </row>
    <row r="230" spans="1:238" s="36" customFormat="1" ht="22.5">
      <c r="A230" s="174"/>
      <c r="B230" s="175"/>
      <c r="C230" s="73"/>
      <c r="D230" s="22" t="s">
        <v>486</v>
      </c>
      <c r="E230" s="25" t="s">
        <v>60</v>
      </c>
      <c r="F230" s="22" t="s">
        <v>255</v>
      </c>
      <c r="G230" s="22" t="s">
        <v>57</v>
      </c>
      <c r="H230" s="119" t="s">
        <v>20</v>
      </c>
      <c r="I230" s="22" t="s">
        <v>21</v>
      </c>
      <c r="J230" s="126">
        <f>20*36</f>
        <v>720</v>
      </c>
      <c r="K230" s="44"/>
      <c r="L230" s="26"/>
      <c r="M230" s="27"/>
      <c r="N230" s="27"/>
      <c r="O230" s="74"/>
      <c r="P230" s="75"/>
      <c r="Q230" s="45"/>
      <c r="R230" s="45"/>
      <c r="HM230" s="37"/>
      <c r="HN230" s="37"/>
      <c r="HO230" s="37"/>
      <c r="HP230" s="37"/>
      <c r="HQ230" s="37"/>
      <c r="HR230" s="37"/>
      <c r="HS230" s="37"/>
      <c r="HT230" s="37"/>
      <c r="HU230" s="37"/>
      <c r="HV230" s="37"/>
      <c r="HW230" s="37"/>
      <c r="HX230" s="37"/>
      <c r="HY230" s="37"/>
      <c r="HZ230" s="37"/>
      <c r="IA230" s="37"/>
      <c r="IB230" s="37"/>
      <c r="IC230" s="37"/>
      <c r="ID230" s="37"/>
    </row>
    <row r="231" spans="1:238" s="36" customFormat="1" ht="48.75" customHeight="1">
      <c r="A231" s="174"/>
      <c r="B231" s="175"/>
      <c r="C231" s="73"/>
      <c r="D231" s="22" t="s">
        <v>487</v>
      </c>
      <c r="E231" s="38" t="s">
        <v>171</v>
      </c>
      <c r="F231" s="22" t="s">
        <v>403</v>
      </c>
      <c r="G231" s="9" t="s">
        <v>167</v>
      </c>
      <c r="H231" s="9" t="s">
        <v>63</v>
      </c>
      <c r="I231" s="22" t="s">
        <v>406</v>
      </c>
      <c r="J231" s="126">
        <f>12*36</f>
        <v>432</v>
      </c>
      <c r="K231" s="44"/>
      <c r="L231" s="26"/>
      <c r="M231" s="27"/>
      <c r="N231" s="27"/>
      <c r="O231" s="74"/>
      <c r="P231" s="75"/>
      <c r="Q231" s="45"/>
      <c r="R231" s="45"/>
      <c r="HM231" s="37"/>
      <c r="HN231" s="37"/>
      <c r="HO231" s="37"/>
      <c r="HP231" s="37"/>
      <c r="HQ231" s="37"/>
      <c r="HR231" s="37"/>
      <c r="HS231" s="37"/>
      <c r="HT231" s="37"/>
      <c r="HU231" s="37"/>
      <c r="HV231" s="37"/>
      <c r="HW231" s="37"/>
      <c r="HX231" s="37"/>
      <c r="HY231" s="37"/>
      <c r="HZ231" s="37"/>
      <c r="IA231" s="37"/>
      <c r="IB231" s="37"/>
      <c r="IC231" s="37"/>
      <c r="ID231" s="37"/>
    </row>
    <row r="232" spans="1:238" s="36" customFormat="1" ht="54.75" customHeight="1">
      <c r="A232" s="174"/>
      <c r="B232" s="175"/>
      <c r="C232" s="73"/>
      <c r="D232" s="22" t="s">
        <v>488</v>
      </c>
      <c r="E232" s="71" t="s">
        <v>174</v>
      </c>
      <c r="F232" s="72" t="s">
        <v>408</v>
      </c>
      <c r="G232" s="72" t="s">
        <v>371</v>
      </c>
      <c r="H232" s="72" t="s">
        <v>409</v>
      </c>
      <c r="I232" s="72" t="s">
        <v>410</v>
      </c>
      <c r="J232" s="126">
        <f>5*36</f>
        <v>180</v>
      </c>
      <c r="K232" s="44"/>
      <c r="L232" s="26"/>
      <c r="M232" s="27"/>
      <c r="N232" s="27"/>
      <c r="O232" s="74"/>
      <c r="P232" s="75"/>
      <c r="Q232" s="45"/>
      <c r="R232" s="45"/>
      <c r="HM232" s="37"/>
      <c r="HN232" s="37"/>
      <c r="HO232" s="37"/>
      <c r="HP232" s="37"/>
      <c r="HQ232" s="37"/>
      <c r="HR232" s="37"/>
      <c r="HS232" s="37"/>
      <c r="HT232" s="37"/>
      <c r="HU232" s="37"/>
      <c r="HV232" s="37"/>
      <c r="HW232" s="37"/>
      <c r="HX232" s="37"/>
      <c r="HY232" s="37"/>
      <c r="HZ232" s="37"/>
      <c r="IA232" s="37"/>
      <c r="IB232" s="37"/>
      <c r="IC232" s="37"/>
      <c r="ID232" s="37"/>
    </row>
    <row r="233" spans="1:238" s="36" customFormat="1" ht="22.5">
      <c r="A233" s="174"/>
      <c r="B233" s="175"/>
      <c r="C233" s="66"/>
      <c r="D233" s="22" t="s">
        <v>489</v>
      </c>
      <c r="E233" s="79" t="s">
        <v>171</v>
      </c>
      <c r="F233" s="80" t="s">
        <v>403</v>
      </c>
      <c r="G233" s="80" t="s">
        <v>412</v>
      </c>
      <c r="H233" s="81" t="s">
        <v>63</v>
      </c>
      <c r="I233" s="80" t="s">
        <v>21</v>
      </c>
      <c r="J233" s="126">
        <f>42*36</f>
        <v>1512</v>
      </c>
      <c r="K233" s="44"/>
      <c r="L233" s="26"/>
      <c r="M233" s="27"/>
      <c r="N233" s="27"/>
      <c r="O233" s="45"/>
      <c r="P233" s="46"/>
      <c r="Q233" s="45"/>
      <c r="R233" s="45"/>
      <c r="HM233" s="37"/>
      <c r="HN233" s="37"/>
      <c r="HO233" s="37"/>
      <c r="HP233" s="37"/>
      <c r="HQ233" s="37"/>
      <c r="HR233" s="37"/>
      <c r="HS233" s="37"/>
      <c r="HT233" s="37"/>
      <c r="HU233" s="37"/>
      <c r="HV233" s="37"/>
      <c r="HW233" s="37"/>
      <c r="HX233" s="37"/>
      <c r="HY233" s="37"/>
      <c r="HZ233" s="37"/>
      <c r="IA233" s="37"/>
      <c r="IB233" s="37"/>
      <c r="IC233" s="37"/>
      <c r="ID233" s="37"/>
    </row>
    <row r="234" spans="1:238" s="36" customFormat="1" ht="14.25">
      <c r="A234" s="174"/>
      <c r="B234" s="175"/>
      <c r="C234" s="66"/>
      <c r="D234" s="22"/>
      <c r="E234" s="79"/>
      <c r="F234" s="80"/>
      <c r="G234" s="80"/>
      <c r="H234" s="81"/>
      <c r="I234" s="80"/>
      <c r="J234" s="22"/>
      <c r="K234" s="152"/>
      <c r="L234" s="152"/>
      <c r="M234" s="47"/>
      <c r="N234" s="47"/>
      <c r="O234" s="45"/>
      <c r="P234" s="46"/>
      <c r="Q234" s="45"/>
      <c r="R234" s="45"/>
      <c r="HM234" s="37"/>
      <c r="HN234" s="37"/>
      <c r="HO234" s="37"/>
      <c r="HP234" s="37"/>
      <c r="HQ234" s="37"/>
      <c r="HR234" s="37"/>
      <c r="HS234" s="37"/>
      <c r="HT234" s="37"/>
      <c r="HU234" s="37"/>
      <c r="HV234" s="37"/>
      <c r="HW234" s="37"/>
      <c r="HX234" s="37"/>
      <c r="HY234" s="37"/>
      <c r="HZ234" s="37"/>
      <c r="IA234" s="37"/>
      <c r="IB234" s="37"/>
      <c r="IC234" s="37"/>
      <c r="ID234" s="37"/>
    </row>
    <row r="235" spans="1:238" s="36" customFormat="1" ht="12.75" customHeight="1">
      <c r="A235" s="174"/>
      <c r="B235" s="175"/>
      <c r="C235" s="160" t="s">
        <v>413</v>
      </c>
      <c r="D235" s="160"/>
      <c r="E235" s="160"/>
      <c r="F235" s="160"/>
      <c r="G235" s="160"/>
      <c r="H235" s="160"/>
      <c r="I235" s="160"/>
      <c r="J235" s="160"/>
      <c r="K235" s="160"/>
      <c r="L235" s="160">
        <f>K235*1.08</f>
        <v>0</v>
      </c>
      <c r="M235" s="160">
        <f>J235*K235</f>
        <v>0</v>
      </c>
      <c r="N235" s="160">
        <f>J235*L235</f>
        <v>0</v>
      </c>
      <c r="O235" s="160"/>
      <c r="P235" s="160"/>
      <c r="Q235" s="160"/>
      <c r="R235" s="160"/>
      <c r="HM235" s="37"/>
      <c r="HN235" s="37"/>
      <c r="HO235" s="37"/>
      <c r="HP235" s="37"/>
      <c r="HQ235" s="37"/>
      <c r="HR235" s="37"/>
      <c r="HS235" s="37"/>
      <c r="HT235" s="37"/>
      <c r="HU235" s="37"/>
      <c r="HV235" s="37"/>
      <c r="HW235" s="37"/>
      <c r="HX235" s="37"/>
      <c r="HY235" s="37"/>
      <c r="HZ235" s="37"/>
      <c r="IA235" s="37"/>
      <c r="IB235" s="37"/>
      <c r="IC235" s="37"/>
      <c r="ID235" s="37"/>
    </row>
    <row r="236" spans="1:238" s="36" customFormat="1" ht="78.75">
      <c r="A236" s="174"/>
      <c r="B236" s="175"/>
      <c r="C236" s="66"/>
      <c r="D236" s="22" t="s">
        <v>535</v>
      </c>
      <c r="E236" s="134">
        <v>5</v>
      </c>
      <c r="F236" s="72" t="s">
        <v>414</v>
      </c>
      <c r="G236" s="72" t="s">
        <v>415</v>
      </c>
      <c r="H236" s="72" t="s">
        <v>20</v>
      </c>
      <c r="I236" s="72" t="s">
        <v>416</v>
      </c>
      <c r="J236" s="126">
        <f>90*12</f>
        <v>1080</v>
      </c>
      <c r="K236" s="44"/>
      <c r="L236" s="26"/>
      <c r="M236" s="27"/>
      <c r="N236" s="27"/>
      <c r="O236" s="45"/>
      <c r="P236" s="46"/>
      <c r="Q236" s="45"/>
      <c r="R236" s="45"/>
      <c r="HM236" s="37"/>
      <c r="HN236" s="37"/>
      <c r="HO236" s="37"/>
      <c r="HP236" s="37"/>
      <c r="HQ236" s="37"/>
      <c r="HR236" s="37"/>
      <c r="HS236" s="37"/>
      <c r="HT236" s="37"/>
      <c r="HU236" s="37"/>
      <c r="HV236" s="37"/>
      <c r="HW236" s="37"/>
      <c r="HX236" s="37"/>
      <c r="HY236" s="37"/>
      <c r="HZ236" s="37"/>
      <c r="IA236" s="37"/>
      <c r="IB236" s="37"/>
      <c r="IC236" s="37"/>
      <c r="ID236" s="37"/>
    </row>
    <row r="237" spans="1:238" s="57" customFormat="1" ht="78.75">
      <c r="A237" s="174"/>
      <c r="B237" s="175"/>
      <c r="C237" s="66"/>
      <c r="D237" s="22" t="s">
        <v>536</v>
      </c>
      <c r="E237" s="9">
        <v>6</v>
      </c>
      <c r="F237" s="72" t="s">
        <v>417</v>
      </c>
      <c r="G237" s="72" t="s">
        <v>415</v>
      </c>
      <c r="H237" s="72" t="s">
        <v>20</v>
      </c>
      <c r="I237" s="72" t="s">
        <v>416</v>
      </c>
      <c r="J237" s="125">
        <v>300</v>
      </c>
      <c r="K237" s="44"/>
      <c r="L237" s="26"/>
      <c r="M237" s="27"/>
      <c r="N237" s="27"/>
      <c r="O237" s="45"/>
      <c r="P237" s="46"/>
      <c r="Q237" s="45"/>
      <c r="R237" s="45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</row>
    <row r="238" spans="1:238" s="36" customFormat="1" ht="14.25">
      <c r="A238" s="174"/>
      <c r="B238" s="175"/>
      <c r="C238" s="66"/>
      <c r="D238" s="22"/>
      <c r="E238" s="120"/>
      <c r="F238" s="72"/>
      <c r="G238" s="72"/>
      <c r="H238" s="72"/>
      <c r="I238" s="72"/>
      <c r="J238" s="22"/>
      <c r="K238" s="152"/>
      <c r="L238" s="152"/>
      <c r="M238" s="27"/>
      <c r="N238" s="27"/>
      <c r="O238" s="45"/>
      <c r="P238" s="46"/>
      <c r="Q238" s="45"/>
      <c r="R238" s="45"/>
      <c r="HM238" s="37"/>
      <c r="HN238" s="37"/>
      <c r="HO238" s="37"/>
      <c r="HP238" s="37"/>
      <c r="HQ238" s="37"/>
      <c r="HR238" s="37"/>
      <c r="HS238" s="37"/>
      <c r="HT238" s="37"/>
      <c r="HU238" s="37"/>
      <c r="HV238" s="37"/>
      <c r="HW238" s="37"/>
      <c r="HX238" s="37"/>
      <c r="HY238" s="37"/>
      <c r="HZ238" s="37"/>
      <c r="IA238" s="37"/>
      <c r="IB238" s="37"/>
      <c r="IC238" s="37"/>
      <c r="ID238" s="37"/>
    </row>
    <row r="239" spans="1:238" s="36" customFormat="1" ht="14.25" customHeight="1">
      <c r="A239" s="174"/>
      <c r="B239" s="175"/>
      <c r="C239" s="154" t="s">
        <v>492</v>
      </c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6"/>
      <c r="HM239" s="37"/>
      <c r="HN239" s="37"/>
      <c r="HO239" s="37"/>
      <c r="HP239" s="37"/>
      <c r="HQ239" s="37"/>
      <c r="HR239" s="37"/>
      <c r="HS239" s="37"/>
      <c r="HT239" s="37"/>
      <c r="HU239" s="37"/>
      <c r="HV239" s="37"/>
      <c r="HW239" s="37"/>
      <c r="HX239" s="37"/>
      <c r="HY239" s="37"/>
      <c r="HZ239" s="37"/>
      <c r="IA239" s="37"/>
      <c r="IB239" s="37"/>
      <c r="IC239" s="37"/>
      <c r="ID239" s="37"/>
    </row>
    <row r="240" spans="1:238" s="36" customFormat="1" ht="22.5">
      <c r="A240" s="174"/>
      <c r="B240" s="175"/>
      <c r="C240" s="66"/>
      <c r="D240" s="22" t="s">
        <v>498</v>
      </c>
      <c r="E240" s="25" t="s">
        <v>53</v>
      </c>
      <c r="F240" s="24" t="s">
        <v>56</v>
      </c>
      <c r="G240" s="22" t="s">
        <v>57</v>
      </c>
      <c r="H240" s="22" t="s">
        <v>20</v>
      </c>
      <c r="I240" s="22" t="s">
        <v>21</v>
      </c>
      <c r="J240" s="125">
        <v>900</v>
      </c>
      <c r="K240" s="44"/>
      <c r="L240" s="26"/>
      <c r="M240" s="27"/>
      <c r="N240" s="27"/>
      <c r="O240" s="45"/>
      <c r="P240" s="46"/>
      <c r="Q240" s="45"/>
      <c r="R240" s="45"/>
      <c r="HM240" s="37"/>
      <c r="HN240" s="37"/>
      <c r="HO240" s="37"/>
      <c r="HP240" s="37"/>
      <c r="HQ240" s="37"/>
      <c r="HR240" s="37"/>
      <c r="HS240" s="37"/>
      <c r="HT240" s="37"/>
      <c r="HU240" s="37"/>
      <c r="HV240" s="37"/>
      <c r="HW240" s="37"/>
      <c r="HX240" s="37"/>
      <c r="HY240" s="37"/>
      <c r="HZ240" s="37"/>
      <c r="IA240" s="37"/>
      <c r="IB240" s="37"/>
      <c r="IC240" s="37"/>
      <c r="ID240" s="37"/>
    </row>
    <row r="241" spans="1:238" s="36" customFormat="1" ht="22.5">
      <c r="A241" s="174"/>
      <c r="B241" s="175"/>
      <c r="C241" s="66"/>
      <c r="D241" s="22" t="s">
        <v>499</v>
      </c>
      <c r="E241" s="25" t="s">
        <v>53</v>
      </c>
      <c r="F241" s="24" t="s">
        <v>38</v>
      </c>
      <c r="G241" s="22" t="s">
        <v>58</v>
      </c>
      <c r="H241" s="22" t="s">
        <v>20</v>
      </c>
      <c r="I241" s="22" t="s">
        <v>21</v>
      </c>
      <c r="J241" s="125">
        <f>51*12</f>
        <v>612</v>
      </c>
      <c r="K241" s="44"/>
      <c r="L241" s="26"/>
      <c r="M241" s="27"/>
      <c r="N241" s="27"/>
      <c r="O241" s="45"/>
      <c r="P241" s="46"/>
      <c r="Q241" s="45"/>
      <c r="R241" s="45"/>
      <c r="HM241" s="37"/>
      <c r="HN241" s="37"/>
      <c r="HO241" s="37"/>
      <c r="HP241" s="37"/>
      <c r="HQ241" s="37"/>
      <c r="HR241" s="37"/>
      <c r="HS241" s="37"/>
      <c r="HT241" s="37"/>
      <c r="HU241" s="37"/>
      <c r="HV241" s="37"/>
      <c r="HW241" s="37"/>
      <c r="HX241" s="37"/>
      <c r="HY241" s="37"/>
      <c r="HZ241" s="37"/>
      <c r="IA241" s="37"/>
      <c r="IB241" s="37"/>
      <c r="IC241" s="37"/>
      <c r="ID241" s="37"/>
    </row>
    <row r="242" spans="1:238" s="36" customFormat="1" ht="22.5">
      <c r="A242" s="174"/>
      <c r="B242" s="175"/>
      <c r="C242" s="66"/>
      <c r="D242" s="22" t="s">
        <v>500</v>
      </c>
      <c r="E242" s="38" t="s">
        <v>60</v>
      </c>
      <c r="F242" s="24" t="s">
        <v>38</v>
      </c>
      <c r="G242" s="9" t="s">
        <v>61</v>
      </c>
      <c r="H242" s="9" t="s">
        <v>20</v>
      </c>
      <c r="I242" s="22" t="s">
        <v>28</v>
      </c>
      <c r="J242" s="125">
        <f>44*12</f>
        <v>528</v>
      </c>
      <c r="K242" s="44"/>
      <c r="L242" s="26"/>
      <c r="M242" s="27"/>
      <c r="N242" s="27"/>
      <c r="O242" s="45"/>
      <c r="P242" s="46"/>
      <c r="Q242" s="45"/>
      <c r="R242" s="45"/>
      <c r="HM242" s="37"/>
      <c r="HN242" s="37"/>
      <c r="HO242" s="37"/>
      <c r="HP242" s="37"/>
      <c r="HQ242" s="37"/>
      <c r="HR242" s="37"/>
      <c r="HS242" s="37"/>
      <c r="HT242" s="37"/>
      <c r="HU242" s="37"/>
      <c r="HV242" s="37"/>
      <c r="HW242" s="37"/>
      <c r="HX242" s="37"/>
      <c r="HY242" s="37"/>
      <c r="HZ242" s="37"/>
      <c r="IA242" s="37"/>
      <c r="IB242" s="37"/>
      <c r="IC242" s="37"/>
      <c r="ID242" s="37"/>
    </row>
    <row r="243" spans="1:238" s="36" customFormat="1" ht="22.5">
      <c r="A243" s="174"/>
      <c r="B243" s="175"/>
      <c r="C243" s="66"/>
      <c r="D243" s="22" t="s">
        <v>501</v>
      </c>
      <c r="E243" s="38" t="s">
        <v>60</v>
      </c>
      <c r="F243" s="24" t="s">
        <v>38</v>
      </c>
      <c r="G243" s="9" t="s">
        <v>62</v>
      </c>
      <c r="H243" s="9" t="s">
        <v>63</v>
      </c>
      <c r="I243" s="22" t="s">
        <v>21</v>
      </c>
      <c r="J243" s="125">
        <v>900</v>
      </c>
      <c r="K243" s="44"/>
      <c r="L243" s="26"/>
      <c r="M243" s="27"/>
      <c r="N243" s="27"/>
      <c r="O243" s="45"/>
      <c r="P243" s="46"/>
      <c r="Q243" s="45"/>
      <c r="R243" s="45"/>
      <c r="HM243" s="37"/>
      <c r="HN243" s="37"/>
      <c r="HO243" s="37"/>
      <c r="HP243" s="37"/>
      <c r="HQ243" s="37"/>
      <c r="HR243" s="37"/>
      <c r="HS243" s="37"/>
      <c r="HT243" s="37"/>
      <c r="HU243" s="37"/>
      <c r="HV243" s="37"/>
      <c r="HW243" s="37"/>
      <c r="HX243" s="37"/>
      <c r="HY243" s="37"/>
      <c r="HZ243" s="37"/>
      <c r="IA243" s="37"/>
      <c r="IB243" s="37"/>
      <c r="IC243" s="37"/>
      <c r="ID243" s="37"/>
    </row>
    <row r="244" spans="1:238" s="36" customFormat="1" ht="14.25">
      <c r="A244" s="174"/>
      <c r="B244" s="175"/>
      <c r="C244" s="66"/>
      <c r="D244" s="22"/>
      <c r="E244" s="38"/>
      <c r="F244" s="24"/>
      <c r="G244" s="9"/>
      <c r="H244" s="9"/>
      <c r="I244" s="22"/>
      <c r="J244" s="22"/>
      <c r="K244" s="152"/>
      <c r="L244" s="152"/>
      <c r="M244" s="47"/>
      <c r="N244" s="47"/>
      <c r="O244" s="45"/>
      <c r="P244" s="46"/>
      <c r="Q244" s="45"/>
      <c r="R244" s="45"/>
      <c r="HM244" s="37"/>
      <c r="HN244" s="37"/>
      <c r="HO244" s="37"/>
      <c r="HP244" s="37"/>
      <c r="HQ244" s="37"/>
      <c r="HR244" s="37"/>
      <c r="HS244" s="37"/>
      <c r="HT244" s="37"/>
      <c r="HU244" s="37"/>
      <c r="HV244" s="37"/>
      <c r="HW244" s="37"/>
      <c r="HX244" s="37"/>
      <c r="HY244" s="37"/>
      <c r="HZ244" s="37"/>
      <c r="IA244" s="37"/>
      <c r="IB244" s="37"/>
      <c r="IC244" s="37"/>
      <c r="ID244" s="37"/>
    </row>
    <row r="245" spans="1:238" s="36" customFormat="1" ht="50.25" customHeight="1">
      <c r="A245" s="12"/>
      <c r="B245" s="131"/>
      <c r="C245" s="66"/>
      <c r="D245" s="22"/>
      <c r="E245" s="120"/>
      <c r="F245" s="72"/>
      <c r="G245" s="72"/>
      <c r="H245" s="72"/>
      <c r="I245" s="72"/>
      <c r="J245" s="22"/>
      <c r="K245" s="179"/>
      <c r="L245" s="180"/>
      <c r="M245" s="47"/>
      <c r="N245" s="47"/>
      <c r="O245" s="45"/>
      <c r="P245" s="46"/>
      <c r="Q245" s="45"/>
      <c r="R245" s="45"/>
      <c r="HM245" s="37"/>
      <c r="HN245" s="37"/>
      <c r="HO245" s="37"/>
      <c r="HP245" s="37"/>
      <c r="HQ245" s="37"/>
      <c r="HR245" s="37"/>
      <c r="HS245" s="37"/>
      <c r="HT245" s="37"/>
      <c r="HU245" s="37"/>
      <c r="HV245" s="37"/>
      <c r="HW245" s="37"/>
      <c r="HX245" s="37"/>
      <c r="HY245" s="37"/>
      <c r="HZ245" s="37"/>
      <c r="IA245" s="37"/>
      <c r="IB245" s="37"/>
      <c r="IC245" s="37"/>
      <c r="ID245" s="37"/>
    </row>
    <row r="246" spans="1:238" s="36" customFormat="1" ht="12.75">
      <c r="A246" s="12"/>
      <c r="B246" s="12"/>
      <c r="C246" s="181" t="s">
        <v>418</v>
      </c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HM246" s="37"/>
      <c r="HN246" s="37"/>
      <c r="HO246" s="37"/>
      <c r="HP246" s="37"/>
      <c r="HQ246" s="37"/>
      <c r="HR246" s="37"/>
      <c r="HS246" s="37"/>
      <c r="HT246" s="37"/>
      <c r="HU246" s="37"/>
      <c r="HV246" s="37"/>
      <c r="HW246" s="37"/>
      <c r="HX246" s="37"/>
      <c r="HY246" s="37"/>
      <c r="HZ246" s="37"/>
      <c r="IA246" s="37"/>
      <c r="IB246" s="37"/>
      <c r="IC246" s="37"/>
      <c r="ID246" s="37"/>
    </row>
    <row r="247" spans="1:238" s="36" customFormat="1" ht="11.25" customHeight="1">
      <c r="A247" s="12"/>
      <c r="B247" s="163">
        <v>174</v>
      </c>
      <c r="C247" s="153" t="s">
        <v>419</v>
      </c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HM247" s="37"/>
      <c r="HN247" s="37"/>
      <c r="HO247" s="37"/>
      <c r="HP247" s="37"/>
      <c r="HQ247" s="37"/>
      <c r="HR247" s="37"/>
      <c r="HS247" s="37"/>
      <c r="HT247" s="37"/>
      <c r="HU247" s="37"/>
      <c r="HV247" s="37"/>
      <c r="HW247" s="37"/>
      <c r="HX247" s="37"/>
      <c r="HY247" s="37"/>
      <c r="HZ247" s="37"/>
      <c r="IA247" s="37"/>
      <c r="IB247" s="37"/>
      <c r="IC247" s="37"/>
      <c r="ID247" s="37"/>
    </row>
    <row r="248" spans="1:238" s="36" customFormat="1" ht="33.75">
      <c r="A248" s="12"/>
      <c r="B248" s="163"/>
      <c r="C248" s="82"/>
      <c r="D248" s="22" t="s">
        <v>534</v>
      </c>
      <c r="E248" s="25" t="s">
        <v>30</v>
      </c>
      <c r="F248" s="24" t="s">
        <v>420</v>
      </c>
      <c r="G248" s="24" t="s">
        <v>282</v>
      </c>
      <c r="H248" s="24" t="s">
        <v>20</v>
      </c>
      <c r="I248" s="24" t="s">
        <v>421</v>
      </c>
      <c r="J248" s="126">
        <f>20*6</f>
        <v>120</v>
      </c>
      <c r="K248" s="44"/>
      <c r="L248" s="26"/>
      <c r="M248" s="27"/>
      <c r="N248" s="27"/>
      <c r="O248" s="45"/>
      <c r="P248" s="46"/>
      <c r="Q248" s="45"/>
      <c r="R248" s="45"/>
      <c r="HM248" s="37"/>
      <c r="HN248" s="37"/>
      <c r="HO248" s="37"/>
      <c r="HP248" s="37"/>
      <c r="HQ248" s="37"/>
      <c r="HR248" s="37"/>
      <c r="HS248" s="37"/>
      <c r="HT248" s="37"/>
      <c r="HU248" s="37"/>
      <c r="HV248" s="37"/>
      <c r="HW248" s="37"/>
      <c r="HX248" s="37"/>
      <c r="HY248" s="37"/>
      <c r="HZ248" s="37"/>
      <c r="IA248" s="37"/>
      <c r="IB248" s="37"/>
      <c r="IC248" s="37"/>
      <c r="ID248" s="37"/>
    </row>
    <row r="249" spans="1:238" s="36" customFormat="1" ht="14.25">
      <c r="A249" s="12"/>
      <c r="B249" s="163"/>
      <c r="C249" s="82"/>
      <c r="D249" s="83"/>
      <c r="E249" s="25"/>
      <c r="F249" s="24"/>
      <c r="G249" s="24"/>
      <c r="H249" s="24"/>
      <c r="I249" s="24"/>
      <c r="J249" s="126"/>
      <c r="K249" s="152"/>
      <c r="L249" s="152"/>
      <c r="M249" s="47"/>
      <c r="N249" s="47"/>
      <c r="O249" s="45"/>
      <c r="P249" s="46"/>
      <c r="Q249" s="45"/>
      <c r="R249" s="45"/>
      <c r="HM249" s="37"/>
      <c r="HN249" s="37"/>
      <c r="HO249" s="37"/>
      <c r="HP249" s="37"/>
      <c r="HQ249" s="37"/>
      <c r="HR249" s="37"/>
      <c r="HS249" s="37"/>
      <c r="HT249" s="37"/>
      <c r="HU249" s="37"/>
      <c r="HV249" s="37"/>
      <c r="HW249" s="37"/>
      <c r="HX249" s="37"/>
      <c r="HY249" s="37"/>
      <c r="HZ249" s="37"/>
      <c r="IA249" s="37"/>
      <c r="IB249" s="37"/>
      <c r="IC249" s="37"/>
      <c r="ID249" s="37"/>
    </row>
    <row r="250" spans="1:238" s="36" customFormat="1" ht="27.75" customHeight="1">
      <c r="A250" s="12"/>
      <c r="B250" s="163"/>
      <c r="C250" s="153" t="s">
        <v>422</v>
      </c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HM250" s="37"/>
      <c r="HN250" s="37"/>
      <c r="HO250" s="37"/>
      <c r="HP250" s="37"/>
      <c r="HQ250" s="37"/>
      <c r="HR250" s="37"/>
      <c r="HS250" s="37"/>
      <c r="HT250" s="37"/>
      <c r="HU250" s="37"/>
      <c r="HV250" s="37"/>
      <c r="HW250" s="37"/>
      <c r="HX250" s="37"/>
      <c r="HY250" s="37"/>
      <c r="HZ250" s="37"/>
      <c r="IA250" s="37"/>
      <c r="IB250" s="37"/>
      <c r="IC250" s="37"/>
      <c r="ID250" s="37"/>
    </row>
    <row r="251" spans="1:238" s="57" customFormat="1" ht="27.75" customHeight="1">
      <c r="A251" s="42"/>
      <c r="B251" s="163"/>
      <c r="C251" s="82"/>
      <c r="D251" s="22" t="s">
        <v>530</v>
      </c>
      <c r="E251" s="38" t="s">
        <v>37</v>
      </c>
      <c r="F251" s="38" t="s">
        <v>31</v>
      </c>
      <c r="G251" s="38" t="s">
        <v>378</v>
      </c>
      <c r="H251" s="38" t="s">
        <v>20</v>
      </c>
      <c r="I251" s="124" t="s">
        <v>423</v>
      </c>
      <c r="J251" s="127" t="s">
        <v>485</v>
      </c>
      <c r="K251" s="38"/>
      <c r="L251" s="38"/>
      <c r="M251" s="27"/>
      <c r="N251" s="27"/>
      <c r="O251" s="82"/>
      <c r="P251" s="82"/>
      <c r="Q251" s="82"/>
      <c r="R251" s="82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</row>
    <row r="252" spans="1:238" s="36" customFormat="1" ht="29.25" customHeight="1">
      <c r="A252" s="12"/>
      <c r="B252" s="163"/>
      <c r="C252" s="66"/>
      <c r="D252" s="22" t="s">
        <v>531</v>
      </c>
      <c r="E252" s="33" t="s">
        <v>47</v>
      </c>
      <c r="F252" s="24" t="s">
        <v>31</v>
      </c>
      <c r="G252" s="24" t="s">
        <v>424</v>
      </c>
      <c r="H252" s="24" t="s">
        <v>20</v>
      </c>
      <c r="I252" s="24" t="s">
        <v>425</v>
      </c>
      <c r="J252" s="126">
        <v>1000</v>
      </c>
      <c r="K252" s="44"/>
      <c r="L252" s="26"/>
      <c r="M252" s="27"/>
      <c r="N252" s="27"/>
      <c r="O252" s="45"/>
      <c r="P252" s="46"/>
      <c r="Q252" s="45"/>
      <c r="R252" s="45"/>
      <c r="HM252" s="37"/>
      <c r="HN252" s="37"/>
      <c r="HO252" s="37"/>
      <c r="HP252" s="37"/>
      <c r="HQ252" s="37"/>
      <c r="HR252" s="37"/>
      <c r="HS252" s="37"/>
      <c r="HT252" s="37"/>
      <c r="HU252" s="37"/>
      <c r="HV252" s="37"/>
      <c r="HW252" s="37"/>
      <c r="HX252" s="37"/>
      <c r="HY252" s="37"/>
      <c r="HZ252" s="37"/>
      <c r="IA252" s="37"/>
      <c r="IB252" s="37"/>
      <c r="IC252" s="37"/>
      <c r="ID252" s="37"/>
    </row>
    <row r="253" spans="1:238" s="36" customFormat="1" ht="39" customHeight="1">
      <c r="A253" s="12"/>
      <c r="B253" s="163"/>
      <c r="C253" s="66"/>
      <c r="D253" s="22" t="s">
        <v>532</v>
      </c>
      <c r="E253" s="33" t="s">
        <v>53</v>
      </c>
      <c r="F253" s="24" t="s">
        <v>31</v>
      </c>
      <c r="G253" s="24" t="s">
        <v>424</v>
      </c>
      <c r="H253" s="24" t="s">
        <v>20</v>
      </c>
      <c r="I253" s="24" t="s">
        <v>425</v>
      </c>
      <c r="J253" s="126">
        <v>700</v>
      </c>
      <c r="K253" s="44"/>
      <c r="L253" s="26"/>
      <c r="M253" s="27"/>
      <c r="N253" s="27"/>
      <c r="O253" s="45"/>
      <c r="P253" s="46"/>
      <c r="Q253" s="45"/>
      <c r="R253" s="45"/>
      <c r="HM253" s="37"/>
      <c r="HN253" s="37"/>
      <c r="HO253" s="37"/>
      <c r="HP253" s="37"/>
      <c r="HQ253" s="37"/>
      <c r="HR253" s="37"/>
      <c r="HS253" s="37"/>
      <c r="HT253" s="37"/>
      <c r="HU253" s="37"/>
      <c r="HV253" s="37"/>
      <c r="HW253" s="37"/>
      <c r="HX253" s="37"/>
      <c r="HY253" s="37"/>
      <c r="HZ253" s="37"/>
      <c r="IA253" s="37"/>
      <c r="IB253" s="37"/>
      <c r="IC253" s="37"/>
      <c r="ID253" s="37"/>
    </row>
    <row r="254" spans="1:238" s="36" customFormat="1" ht="66.75" customHeight="1">
      <c r="A254" s="12"/>
      <c r="B254" s="163"/>
      <c r="C254" s="66"/>
      <c r="D254" s="22" t="s">
        <v>533</v>
      </c>
      <c r="E254" s="33" t="s">
        <v>171</v>
      </c>
      <c r="F254" s="24" t="s">
        <v>255</v>
      </c>
      <c r="G254" s="24" t="s">
        <v>426</v>
      </c>
      <c r="H254" s="24" t="s">
        <v>63</v>
      </c>
      <c r="I254" s="24" t="s">
        <v>427</v>
      </c>
      <c r="J254" s="126">
        <v>360</v>
      </c>
      <c r="K254" s="44"/>
      <c r="L254" s="26"/>
      <c r="M254" s="27"/>
      <c r="N254" s="27"/>
      <c r="O254" s="45"/>
      <c r="P254" s="46"/>
      <c r="Q254" s="45"/>
      <c r="R254" s="45"/>
      <c r="HM254" s="37"/>
      <c r="HN254" s="37"/>
      <c r="HO254" s="37"/>
      <c r="HP254" s="37"/>
      <c r="HQ254" s="37"/>
      <c r="HR254" s="37"/>
      <c r="HS254" s="37"/>
      <c r="HT254" s="37"/>
      <c r="HU254" s="37"/>
      <c r="HV254" s="37"/>
      <c r="HW254" s="37"/>
      <c r="HX254" s="37"/>
      <c r="HY254" s="37"/>
      <c r="HZ254" s="37"/>
      <c r="IA254" s="37"/>
      <c r="IB254" s="37"/>
      <c r="IC254" s="37"/>
      <c r="ID254" s="37"/>
    </row>
    <row r="255" spans="1:238" s="36" customFormat="1" ht="14.25">
      <c r="A255" s="12"/>
      <c r="B255" s="12"/>
      <c r="C255" s="66"/>
      <c r="D255" s="22"/>
      <c r="E255" s="33"/>
      <c r="F255" s="24"/>
      <c r="G255" s="24"/>
      <c r="H255" s="24"/>
      <c r="I255" s="24"/>
      <c r="J255" s="22"/>
      <c r="K255" s="152"/>
      <c r="L255" s="152"/>
      <c r="M255" s="47"/>
      <c r="N255" s="47"/>
      <c r="O255" s="45"/>
      <c r="P255" s="46"/>
      <c r="Q255" s="45"/>
      <c r="R255" s="45"/>
      <c r="HM255" s="37"/>
      <c r="HN255" s="37"/>
      <c r="HO255" s="37"/>
      <c r="HP255" s="37"/>
      <c r="HQ255" s="37"/>
      <c r="HR255" s="37"/>
      <c r="HS255" s="37"/>
      <c r="HT255" s="37"/>
      <c r="HU255" s="37"/>
      <c r="HV255" s="37"/>
      <c r="HW255" s="37"/>
      <c r="HX255" s="37"/>
      <c r="HY255" s="37"/>
      <c r="HZ255" s="37"/>
      <c r="IA255" s="37"/>
      <c r="IB255" s="37"/>
      <c r="IC255" s="37"/>
      <c r="ID255" s="37"/>
    </row>
    <row r="256" spans="1:238" s="36" customFormat="1" ht="14.25">
      <c r="A256" s="12"/>
      <c r="B256" s="12"/>
      <c r="C256" s="66"/>
      <c r="D256" s="22"/>
      <c r="E256" s="33"/>
      <c r="F256" s="24"/>
      <c r="G256" s="24"/>
      <c r="H256" s="24"/>
      <c r="I256" s="24"/>
      <c r="J256" s="22"/>
      <c r="K256" s="157"/>
      <c r="L256" s="157"/>
      <c r="M256" s="47"/>
      <c r="N256" s="47"/>
      <c r="O256" s="45"/>
      <c r="P256" s="46"/>
      <c r="Q256" s="45"/>
      <c r="R256" s="45"/>
      <c r="HM256" s="37"/>
      <c r="HN256" s="37"/>
      <c r="HO256" s="37"/>
      <c r="HP256" s="37"/>
      <c r="HQ256" s="37"/>
      <c r="HR256" s="37"/>
      <c r="HS256" s="37"/>
      <c r="HT256" s="37"/>
      <c r="HU256" s="37"/>
      <c r="HV256" s="37"/>
      <c r="HW256" s="37"/>
      <c r="HX256" s="37"/>
      <c r="HY256" s="37"/>
      <c r="HZ256" s="37"/>
      <c r="IA256" s="37"/>
      <c r="IB256" s="37"/>
      <c r="IC256" s="37"/>
      <c r="ID256" s="37"/>
    </row>
    <row r="257" spans="1:238" s="36" customFormat="1" ht="27" customHeight="1">
      <c r="A257" s="12"/>
      <c r="B257" s="12"/>
      <c r="C257" s="151" t="s">
        <v>493</v>
      </c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HM257" s="37"/>
      <c r="HN257" s="37"/>
      <c r="HO257" s="37"/>
      <c r="HP257" s="37"/>
      <c r="HQ257" s="37"/>
      <c r="HR257" s="37"/>
      <c r="HS257" s="37"/>
      <c r="HT257" s="37"/>
      <c r="HU257" s="37"/>
      <c r="HV257" s="37"/>
      <c r="HW257" s="37"/>
      <c r="HX257" s="37"/>
      <c r="HY257" s="37"/>
      <c r="HZ257" s="37"/>
      <c r="IA257" s="37"/>
      <c r="IB257" s="37"/>
      <c r="IC257" s="37"/>
      <c r="ID257" s="37"/>
    </row>
    <row r="258" spans="1:238" s="36" customFormat="1" ht="55.5">
      <c r="A258" s="12"/>
      <c r="B258" s="176">
        <v>175</v>
      </c>
      <c r="C258" s="66"/>
      <c r="D258" s="24" t="s">
        <v>428</v>
      </c>
      <c r="E258" s="33" t="s">
        <v>53</v>
      </c>
      <c r="F258" s="24" t="s">
        <v>494</v>
      </c>
      <c r="G258" s="24" t="s">
        <v>57</v>
      </c>
      <c r="H258" s="24" t="s">
        <v>63</v>
      </c>
      <c r="I258" s="24" t="s">
        <v>495</v>
      </c>
      <c r="J258" s="126">
        <v>360</v>
      </c>
      <c r="K258" s="132"/>
      <c r="L258" s="132"/>
      <c r="M258" s="133"/>
      <c r="N258" s="133"/>
      <c r="O258" s="45"/>
      <c r="P258" s="46"/>
      <c r="Q258" s="45"/>
      <c r="R258" s="45"/>
      <c r="HM258" s="37"/>
      <c r="HN258" s="37"/>
      <c r="HO258" s="37"/>
      <c r="HP258" s="37"/>
      <c r="HQ258" s="37"/>
      <c r="HR258" s="37"/>
      <c r="HS258" s="37"/>
      <c r="HT258" s="37"/>
      <c r="HU258" s="37"/>
      <c r="HV258" s="37"/>
      <c r="HW258" s="37"/>
      <c r="HX258" s="37"/>
      <c r="HY258" s="37"/>
      <c r="HZ258" s="37"/>
      <c r="IA258" s="37"/>
      <c r="IB258" s="37"/>
      <c r="IC258" s="37"/>
      <c r="ID258" s="37"/>
    </row>
    <row r="259" spans="1:238" s="36" customFormat="1" ht="56.25">
      <c r="A259" s="12"/>
      <c r="B259" s="177"/>
      <c r="C259" s="66"/>
      <c r="D259" s="24" t="s">
        <v>429</v>
      </c>
      <c r="E259" s="33" t="s">
        <v>60</v>
      </c>
      <c r="F259" s="24" t="s">
        <v>494</v>
      </c>
      <c r="G259" s="24" t="s">
        <v>57</v>
      </c>
      <c r="H259" s="24" t="s">
        <v>63</v>
      </c>
      <c r="I259" s="24" t="s">
        <v>496</v>
      </c>
      <c r="J259" s="126">
        <v>360</v>
      </c>
      <c r="K259" s="132"/>
      <c r="L259" s="132"/>
      <c r="M259" s="133"/>
      <c r="N259" s="133"/>
      <c r="O259" s="45"/>
      <c r="P259" s="46"/>
      <c r="Q259" s="45"/>
      <c r="R259" s="45"/>
      <c r="HM259" s="37"/>
      <c r="HN259" s="37"/>
      <c r="HO259" s="37"/>
      <c r="HP259" s="37"/>
      <c r="HQ259" s="37"/>
      <c r="HR259" s="37"/>
      <c r="HS259" s="37"/>
      <c r="HT259" s="37"/>
      <c r="HU259" s="37"/>
      <c r="HV259" s="37"/>
      <c r="HW259" s="37"/>
      <c r="HX259" s="37"/>
      <c r="HY259" s="37"/>
      <c r="HZ259" s="37"/>
      <c r="IA259" s="37"/>
      <c r="IB259" s="37"/>
      <c r="IC259" s="37"/>
      <c r="ID259" s="37"/>
    </row>
    <row r="260" spans="1:238" s="36" customFormat="1" ht="56.25">
      <c r="A260" s="12"/>
      <c r="B260" s="178"/>
      <c r="C260" s="66"/>
      <c r="D260" s="24" t="s">
        <v>431</v>
      </c>
      <c r="E260" s="33" t="s">
        <v>60</v>
      </c>
      <c r="F260" s="24" t="s">
        <v>494</v>
      </c>
      <c r="G260" s="24" t="s">
        <v>405</v>
      </c>
      <c r="H260" s="24" t="s">
        <v>20</v>
      </c>
      <c r="I260" s="24" t="s">
        <v>497</v>
      </c>
      <c r="J260" s="126">
        <v>360</v>
      </c>
      <c r="K260" s="132"/>
      <c r="L260" s="132"/>
      <c r="M260" s="133"/>
      <c r="N260" s="133"/>
      <c r="O260" s="45"/>
      <c r="P260" s="46"/>
      <c r="Q260" s="45"/>
      <c r="R260" s="45"/>
      <c r="HM260" s="37"/>
      <c r="HN260" s="37"/>
      <c r="HO260" s="37"/>
      <c r="HP260" s="37"/>
      <c r="HQ260" s="37"/>
      <c r="HR260" s="37"/>
      <c r="HS260" s="37"/>
      <c r="HT260" s="37"/>
      <c r="HU260" s="37"/>
      <c r="HV260" s="37"/>
      <c r="HW260" s="37"/>
      <c r="HX260" s="37"/>
      <c r="HY260" s="37"/>
      <c r="HZ260" s="37"/>
      <c r="IA260" s="37"/>
      <c r="IB260" s="37"/>
      <c r="IC260" s="37"/>
      <c r="ID260" s="37"/>
    </row>
    <row r="261" spans="1:238" s="36" customFormat="1" ht="14.25">
      <c r="A261" s="12"/>
      <c r="B261" s="12"/>
      <c r="C261" s="66"/>
      <c r="D261" s="22"/>
      <c r="E261" s="33"/>
      <c r="F261" s="24"/>
      <c r="G261" s="24"/>
      <c r="H261" s="24"/>
      <c r="I261" s="24"/>
      <c r="J261" s="126"/>
      <c r="K261" s="152"/>
      <c r="L261" s="152"/>
      <c r="M261" s="47"/>
      <c r="N261" s="47"/>
      <c r="O261" s="45"/>
      <c r="P261" s="46"/>
      <c r="Q261" s="45"/>
      <c r="R261" s="45"/>
      <c r="HM261" s="37"/>
      <c r="HN261" s="37"/>
      <c r="HO261" s="37"/>
      <c r="HP261" s="37"/>
      <c r="HQ261" s="37"/>
      <c r="HR261" s="37"/>
      <c r="HS261" s="37"/>
      <c r="HT261" s="37"/>
      <c r="HU261" s="37"/>
      <c r="HV261" s="37"/>
      <c r="HW261" s="37"/>
      <c r="HX261" s="37"/>
      <c r="HY261" s="37"/>
      <c r="HZ261" s="37"/>
      <c r="IA261" s="37"/>
      <c r="IB261" s="37"/>
      <c r="IC261" s="37"/>
      <c r="ID261" s="37"/>
    </row>
    <row r="262" spans="1:238" s="36" customFormat="1" ht="14.25">
      <c r="A262" s="12"/>
      <c r="B262" s="12"/>
      <c r="C262" s="66"/>
      <c r="D262" s="22"/>
      <c r="E262" s="33"/>
      <c r="F262" s="24"/>
      <c r="G262" s="24"/>
      <c r="H262" s="24"/>
      <c r="I262" s="24"/>
      <c r="J262" s="126"/>
      <c r="K262" s="121"/>
      <c r="L262" s="98"/>
      <c r="M262" s="47"/>
      <c r="N262" s="47"/>
      <c r="O262" s="11"/>
      <c r="P262" s="34"/>
      <c r="Q262" s="11"/>
      <c r="R262" s="11"/>
      <c r="HM262" s="37"/>
      <c r="HN262" s="37"/>
      <c r="HO262" s="37"/>
      <c r="HP262" s="37"/>
      <c r="HQ262" s="37"/>
      <c r="HR262" s="37"/>
      <c r="HS262" s="37"/>
      <c r="HT262" s="37"/>
      <c r="HU262" s="37"/>
      <c r="HV262" s="37"/>
      <c r="HW262" s="37"/>
      <c r="HX262" s="37"/>
      <c r="HY262" s="37"/>
      <c r="HZ262" s="37"/>
      <c r="IA262" s="37"/>
      <c r="IB262" s="37"/>
      <c r="IC262" s="37"/>
      <c r="ID262" s="37"/>
    </row>
    <row r="263" spans="1:130" s="21" customFormat="1" ht="15" customHeight="1">
      <c r="A263" s="19"/>
      <c r="B263" s="12"/>
      <c r="C263" s="150" t="s">
        <v>524</v>
      </c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/>
      <c r="DZ263" s="102"/>
    </row>
    <row r="264" spans="1:18" s="31" customFormat="1" ht="22.5">
      <c r="A264" s="12"/>
      <c r="B264" s="12">
        <v>178</v>
      </c>
      <c r="C264" s="32"/>
      <c r="D264" s="24" t="s">
        <v>441</v>
      </c>
      <c r="E264" s="25">
        <v>2</v>
      </c>
      <c r="F264" s="22" t="s">
        <v>255</v>
      </c>
      <c r="G264" s="22" t="s">
        <v>32</v>
      </c>
      <c r="H264" s="22" t="s">
        <v>20</v>
      </c>
      <c r="I264" s="22" t="s">
        <v>21</v>
      </c>
      <c r="J264" s="126">
        <f>11*12</f>
        <v>132</v>
      </c>
      <c r="K264" s="44"/>
      <c r="L264" s="26"/>
      <c r="M264" s="27"/>
      <c r="N264" s="27"/>
      <c r="O264" s="11"/>
      <c r="P264" s="34"/>
      <c r="Q264" s="11"/>
      <c r="R264" s="11"/>
    </row>
    <row r="265" spans="1:22" ht="22.5">
      <c r="A265" s="12"/>
      <c r="B265" s="12">
        <v>179</v>
      </c>
      <c r="C265" s="32"/>
      <c r="D265" s="24" t="s">
        <v>444</v>
      </c>
      <c r="E265" s="25">
        <v>2</v>
      </c>
      <c r="F265" s="22" t="s">
        <v>255</v>
      </c>
      <c r="G265" s="22" t="s">
        <v>430</v>
      </c>
      <c r="H265" s="22" t="s">
        <v>20</v>
      </c>
      <c r="I265" s="22" t="s">
        <v>215</v>
      </c>
      <c r="J265" s="126">
        <f>30*12</f>
        <v>360</v>
      </c>
      <c r="K265" s="44"/>
      <c r="L265" s="26"/>
      <c r="M265" s="27"/>
      <c r="N265" s="27"/>
      <c r="O265" s="11"/>
      <c r="P265" s="34"/>
      <c r="Q265" s="11"/>
      <c r="R265" s="11"/>
      <c r="S265" s="10"/>
      <c r="T265" s="10"/>
      <c r="U265" s="10"/>
      <c r="V265" s="10"/>
    </row>
    <row r="266" spans="1:245" s="36" customFormat="1" ht="22.5">
      <c r="A266" s="12"/>
      <c r="B266" s="12">
        <v>180</v>
      </c>
      <c r="C266" s="32"/>
      <c r="D266" s="24" t="s">
        <v>446</v>
      </c>
      <c r="E266" s="33">
        <v>2</v>
      </c>
      <c r="F266" s="24" t="s">
        <v>432</v>
      </c>
      <c r="G266" s="24" t="s">
        <v>101</v>
      </c>
      <c r="H266" s="24" t="s">
        <v>101</v>
      </c>
      <c r="I266" s="24" t="s">
        <v>101</v>
      </c>
      <c r="J266" s="126">
        <f>270*10</f>
        <v>2700</v>
      </c>
      <c r="K266" s="122"/>
      <c r="L266" s="26"/>
      <c r="M266" s="27"/>
      <c r="N266" s="27"/>
      <c r="O266" s="11"/>
      <c r="P266" s="34"/>
      <c r="Q266" s="11"/>
      <c r="R266" s="11"/>
      <c r="S266" s="10"/>
      <c r="T266" s="10"/>
      <c r="U266" s="10"/>
      <c r="V266" s="10"/>
      <c r="HT266" s="37"/>
      <c r="HU266" s="37"/>
      <c r="HV266" s="37"/>
      <c r="HW266" s="37"/>
      <c r="HX266" s="37"/>
      <c r="HY266" s="37"/>
      <c r="HZ266" s="37"/>
      <c r="IA266" s="37"/>
      <c r="IB266" s="37"/>
      <c r="IC266" s="37"/>
      <c r="ID266" s="37"/>
      <c r="IE266" s="37"/>
      <c r="IF266" s="37"/>
      <c r="IG266" s="37"/>
      <c r="IH266" s="37"/>
      <c r="II266" s="37"/>
      <c r="IJ266" s="37"/>
      <c r="IK266" s="37"/>
    </row>
    <row r="267" spans="1:245" s="41" customFormat="1" ht="22.5">
      <c r="A267" s="12"/>
      <c r="B267" s="12">
        <v>181</v>
      </c>
      <c r="C267" s="32"/>
      <c r="D267" s="24" t="s">
        <v>451</v>
      </c>
      <c r="E267" s="25">
        <v>1</v>
      </c>
      <c r="F267" s="22" t="s">
        <v>18</v>
      </c>
      <c r="G267" s="22" t="s">
        <v>101</v>
      </c>
      <c r="H267" s="22" t="s">
        <v>101</v>
      </c>
      <c r="I267" s="22" t="s">
        <v>101</v>
      </c>
      <c r="J267" s="126">
        <f>18*12</f>
        <v>216</v>
      </c>
      <c r="K267" s="44"/>
      <c r="L267" s="26"/>
      <c r="M267" s="27"/>
      <c r="N267" s="27"/>
      <c r="O267" s="11"/>
      <c r="P267" s="34"/>
      <c r="Q267" s="11"/>
      <c r="R267" s="11"/>
      <c r="S267" s="10"/>
      <c r="T267" s="10"/>
      <c r="U267" s="10"/>
      <c r="V267" s="10"/>
      <c r="IC267" s="37"/>
      <c r="ID267" s="37"/>
      <c r="IE267" s="37"/>
      <c r="IF267" s="37"/>
      <c r="IG267" s="37"/>
      <c r="IH267" s="37"/>
      <c r="II267" s="37"/>
      <c r="IJ267" s="37"/>
      <c r="IK267" s="37"/>
    </row>
    <row r="268" spans="1:22" ht="22.5">
      <c r="A268" s="12"/>
      <c r="B268" s="12">
        <v>182</v>
      </c>
      <c r="C268" s="32"/>
      <c r="D268" s="24" t="s">
        <v>456</v>
      </c>
      <c r="E268" s="25" t="s">
        <v>26</v>
      </c>
      <c r="F268" s="22" t="s">
        <v>255</v>
      </c>
      <c r="G268" s="22" t="s">
        <v>41</v>
      </c>
      <c r="H268" s="22" t="s">
        <v>20</v>
      </c>
      <c r="I268" s="22" t="s">
        <v>21</v>
      </c>
      <c r="J268" s="126">
        <f>24*12</f>
        <v>288</v>
      </c>
      <c r="K268" s="44"/>
      <c r="L268" s="26"/>
      <c r="M268" s="27"/>
      <c r="N268" s="27"/>
      <c r="O268" s="11"/>
      <c r="P268" s="34"/>
      <c r="Q268" s="11"/>
      <c r="R268" s="11"/>
      <c r="S268" s="10"/>
      <c r="T268" s="10"/>
      <c r="U268" s="10"/>
      <c r="V268" s="10"/>
    </row>
    <row r="269" spans="1:245" s="41" customFormat="1" ht="22.5">
      <c r="A269" s="12"/>
      <c r="B269" s="12">
        <v>183</v>
      </c>
      <c r="C269" s="32"/>
      <c r="D269" s="24" t="s">
        <v>459</v>
      </c>
      <c r="E269" s="25" t="s">
        <v>26</v>
      </c>
      <c r="F269" s="22" t="s">
        <v>255</v>
      </c>
      <c r="G269" s="22" t="s">
        <v>138</v>
      </c>
      <c r="H269" s="22" t="s">
        <v>63</v>
      </c>
      <c r="I269" s="22" t="s">
        <v>215</v>
      </c>
      <c r="J269" s="126">
        <f>24*12</f>
        <v>288</v>
      </c>
      <c r="K269" s="44"/>
      <c r="L269" s="26"/>
      <c r="M269" s="27"/>
      <c r="N269" s="27"/>
      <c r="O269" s="11"/>
      <c r="P269" s="34"/>
      <c r="Q269" s="11"/>
      <c r="R269" s="11"/>
      <c r="S269" s="10"/>
      <c r="T269" s="10"/>
      <c r="U269" s="10"/>
      <c r="V269" s="10"/>
      <c r="IC269" s="37"/>
      <c r="ID269" s="37"/>
      <c r="IE269" s="37"/>
      <c r="IF269" s="37"/>
      <c r="IG269" s="37"/>
      <c r="IH269" s="37"/>
      <c r="II269" s="37"/>
      <c r="IJ269" s="37"/>
      <c r="IK269" s="37"/>
    </row>
    <row r="270" spans="1:245" s="41" customFormat="1" ht="22.5">
      <c r="A270" s="12"/>
      <c r="B270" s="12">
        <v>184</v>
      </c>
      <c r="C270" s="32"/>
      <c r="D270" s="24" t="s">
        <v>462</v>
      </c>
      <c r="E270" s="25" t="s">
        <v>26</v>
      </c>
      <c r="F270" s="22" t="s">
        <v>255</v>
      </c>
      <c r="G270" s="22" t="s">
        <v>433</v>
      </c>
      <c r="H270" s="22" t="s">
        <v>63</v>
      </c>
      <c r="I270" s="22" t="s">
        <v>215</v>
      </c>
      <c r="J270" s="126">
        <f>8*12</f>
        <v>96</v>
      </c>
      <c r="K270" s="44"/>
      <c r="L270" s="26"/>
      <c r="M270" s="27"/>
      <c r="N270" s="27"/>
      <c r="O270" s="11"/>
      <c r="P270" s="34"/>
      <c r="Q270" s="11"/>
      <c r="R270" s="11"/>
      <c r="S270" s="10"/>
      <c r="T270" s="10"/>
      <c r="U270" s="10"/>
      <c r="V270" s="10"/>
      <c r="IC270" s="37"/>
      <c r="ID270" s="37"/>
      <c r="IE270" s="37"/>
      <c r="IF270" s="37"/>
      <c r="IG270" s="37"/>
      <c r="IH270" s="37"/>
      <c r="II270" s="37"/>
      <c r="IJ270" s="37"/>
      <c r="IK270" s="37"/>
    </row>
    <row r="271" spans="1:18" s="31" customFormat="1" ht="22.5">
      <c r="A271" s="12"/>
      <c r="B271" s="12">
        <v>185</v>
      </c>
      <c r="C271" s="32"/>
      <c r="D271" s="24" t="s">
        <v>502</v>
      </c>
      <c r="E271" s="25" t="s">
        <v>30</v>
      </c>
      <c r="F271" s="22" t="s">
        <v>255</v>
      </c>
      <c r="G271" s="22" t="s">
        <v>138</v>
      </c>
      <c r="H271" s="22" t="s">
        <v>63</v>
      </c>
      <c r="I271" s="22" t="s">
        <v>91</v>
      </c>
      <c r="J271" s="126">
        <f>36*12</f>
        <v>432</v>
      </c>
      <c r="K271" s="44"/>
      <c r="L271" s="26"/>
      <c r="M271" s="27"/>
      <c r="N271" s="27"/>
      <c r="O271" s="11"/>
      <c r="P271" s="34"/>
      <c r="Q271" s="11"/>
      <c r="R271" s="11"/>
    </row>
    <row r="272" spans="1:245" s="36" customFormat="1" ht="22.5">
      <c r="A272" s="12"/>
      <c r="B272" s="12">
        <v>186</v>
      </c>
      <c r="C272" s="32"/>
      <c r="D272" s="24" t="s">
        <v>503</v>
      </c>
      <c r="E272" s="25" t="s">
        <v>37</v>
      </c>
      <c r="F272" s="22" t="s">
        <v>255</v>
      </c>
      <c r="G272" s="22" t="s">
        <v>434</v>
      </c>
      <c r="H272" s="22" t="s">
        <v>63</v>
      </c>
      <c r="I272" s="22" t="s">
        <v>215</v>
      </c>
      <c r="J272" s="126">
        <f>55*12</f>
        <v>660</v>
      </c>
      <c r="K272" s="44"/>
      <c r="L272" s="26"/>
      <c r="M272" s="27"/>
      <c r="N272" s="27"/>
      <c r="O272" s="11"/>
      <c r="P272" s="34"/>
      <c r="Q272" s="11"/>
      <c r="R272" s="11"/>
      <c r="S272" s="10"/>
      <c r="T272" s="10"/>
      <c r="U272" s="10"/>
      <c r="V272" s="10"/>
      <c r="HT272" s="37"/>
      <c r="HU272" s="37"/>
      <c r="HV272" s="37"/>
      <c r="HW272" s="37"/>
      <c r="HX272" s="37"/>
      <c r="HY272" s="37"/>
      <c r="HZ272" s="37"/>
      <c r="IA272" s="37"/>
      <c r="IB272" s="37"/>
      <c r="IC272" s="37"/>
      <c r="ID272" s="37"/>
      <c r="IE272" s="37"/>
      <c r="IF272" s="37"/>
      <c r="IG272" s="37"/>
      <c r="IH272" s="37"/>
      <c r="II272" s="37"/>
      <c r="IJ272" s="37"/>
      <c r="IK272" s="37"/>
    </row>
    <row r="273" spans="1:22" ht="22.5">
      <c r="A273" s="12"/>
      <c r="B273" s="12">
        <v>187</v>
      </c>
      <c r="C273" s="32"/>
      <c r="D273" s="24" t="s">
        <v>504</v>
      </c>
      <c r="E273" s="33" t="s">
        <v>37</v>
      </c>
      <c r="F273" s="24" t="s">
        <v>105</v>
      </c>
      <c r="G273" s="24" t="s">
        <v>101</v>
      </c>
      <c r="H273" s="24" t="s">
        <v>101</v>
      </c>
      <c r="I273" s="24" t="s">
        <v>101</v>
      </c>
      <c r="J273" s="126">
        <v>36</v>
      </c>
      <c r="K273" s="109"/>
      <c r="L273" s="26"/>
      <c r="M273" s="27"/>
      <c r="N273" s="27"/>
      <c r="O273" s="11"/>
      <c r="P273" s="34"/>
      <c r="Q273" s="11"/>
      <c r="R273" s="11"/>
      <c r="S273" s="10"/>
      <c r="T273" s="10"/>
      <c r="U273" s="10"/>
      <c r="V273" s="10"/>
    </row>
    <row r="274" spans="1:22" ht="22.5">
      <c r="A274" s="12"/>
      <c r="B274" s="12">
        <v>188</v>
      </c>
      <c r="C274" s="32"/>
      <c r="D274" s="24" t="s">
        <v>505</v>
      </c>
      <c r="E274" s="33" t="s">
        <v>47</v>
      </c>
      <c r="F274" s="24" t="s">
        <v>389</v>
      </c>
      <c r="G274" s="24" t="s">
        <v>435</v>
      </c>
      <c r="H274" s="24" t="s">
        <v>163</v>
      </c>
      <c r="I274" s="24" t="s">
        <v>215</v>
      </c>
      <c r="J274" s="126">
        <f>22*12</f>
        <v>264</v>
      </c>
      <c r="K274" s="109"/>
      <c r="L274" s="26"/>
      <c r="M274" s="27"/>
      <c r="N274" s="27"/>
      <c r="O274" s="11"/>
      <c r="P274" s="34"/>
      <c r="Q274" s="11"/>
      <c r="R274" s="11"/>
      <c r="S274" s="10"/>
      <c r="T274" s="10"/>
      <c r="U274" s="10"/>
      <c r="V274" s="10"/>
    </row>
    <row r="275" spans="1:22" ht="22.5">
      <c r="A275" s="12"/>
      <c r="B275" s="12">
        <v>189</v>
      </c>
      <c r="C275" s="32"/>
      <c r="D275" s="24" t="s">
        <v>506</v>
      </c>
      <c r="E275" s="33" t="s">
        <v>47</v>
      </c>
      <c r="F275" s="24" t="s">
        <v>389</v>
      </c>
      <c r="G275" s="24" t="s">
        <v>436</v>
      </c>
      <c r="H275" s="24" t="s">
        <v>63</v>
      </c>
      <c r="I275" s="24" t="s">
        <v>215</v>
      </c>
      <c r="J275" s="126">
        <f>34*12</f>
        <v>408</v>
      </c>
      <c r="K275" s="109"/>
      <c r="L275" s="26"/>
      <c r="M275" s="27"/>
      <c r="N275" s="27"/>
      <c r="O275" s="11"/>
      <c r="P275" s="34"/>
      <c r="Q275" s="11"/>
      <c r="R275" s="11"/>
      <c r="S275" s="10"/>
      <c r="T275" s="10"/>
      <c r="U275" s="10"/>
      <c r="V275" s="10"/>
    </row>
    <row r="276" spans="1:22" ht="22.5">
      <c r="A276" s="12"/>
      <c r="B276" s="12">
        <v>190</v>
      </c>
      <c r="C276" s="32"/>
      <c r="D276" s="24" t="s">
        <v>507</v>
      </c>
      <c r="E276" s="33" t="s">
        <v>47</v>
      </c>
      <c r="F276" s="24" t="s">
        <v>389</v>
      </c>
      <c r="G276" s="24" t="s">
        <v>434</v>
      </c>
      <c r="H276" s="24" t="s">
        <v>63</v>
      </c>
      <c r="I276" s="24" t="s">
        <v>215</v>
      </c>
      <c r="J276" s="126">
        <f>8*12</f>
        <v>96</v>
      </c>
      <c r="K276" s="109"/>
      <c r="L276" s="26"/>
      <c r="M276" s="27"/>
      <c r="N276" s="27"/>
      <c r="O276" s="11"/>
      <c r="P276" s="34"/>
      <c r="Q276" s="11"/>
      <c r="R276" s="11"/>
      <c r="S276" s="10"/>
      <c r="T276" s="10"/>
      <c r="U276" s="10"/>
      <c r="V276" s="10"/>
    </row>
    <row r="277" spans="1:22" ht="22.5">
      <c r="A277" s="12"/>
      <c r="B277" s="12">
        <v>191</v>
      </c>
      <c r="C277" s="32"/>
      <c r="D277" s="24" t="s">
        <v>508</v>
      </c>
      <c r="E277" s="33" t="s">
        <v>53</v>
      </c>
      <c r="F277" s="24" t="s">
        <v>255</v>
      </c>
      <c r="G277" s="24" t="s">
        <v>436</v>
      </c>
      <c r="H277" s="24" t="s">
        <v>63</v>
      </c>
      <c r="I277" s="24" t="s">
        <v>215</v>
      </c>
      <c r="J277" s="126">
        <f>10*12</f>
        <v>120</v>
      </c>
      <c r="K277" s="109"/>
      <c r="L277" s="26"/>
      <c r="M277" s="27"/>
      <c r="N277" s="27"/>
      <c r="O277" s="11"/>
      <c r="P277" s="34"/>
      <c r="Q277" s="11"/>
      <c r="R277" s="11"/>
      <c r="S277" s="10"/>
      <c r="T277" s="10"/>
      <c r="U277" s="10"/>
      <c r="V277" s="10"/>
    </row>
    <row r="278" spans="1:245" s="41" customFormat="1" ht="33.75">
      <c r="A278" s="12"/>
      <c r="B278" s="12">
        <v>192</v>
      </c>
      <c r="C278" s="32"/>
      <c r="D278" s="24" t="s">
        <v>509</v>
      </c>
      <c r="E278" s="25" t="s">
        <v>60</v>
      </c>
      <c r="F278" s="22" t="s">
        <v>166</v>
      </c>
      <c r="G278" s="22" t="s">
        <v>437</v>
      </c>
      <c r="H278" s="22" t="s">
        <v>168</v>
      </c>
      <c r="I278" s="22" t="s">
        <v>438</v>
      </c>
      <c r="J278" s="126">
        <f>49*12</f>
        <v>588</v>
      </c>
      <c r="K278" s="44"/>
      <c r="L278" s="26"/>
      <c r="M278" s="27"/>
      <c r="N278" s="27"/>
      <c r="O278" s="11"/>
      <c r="P278" s="34"/>
      <c r="Q278" s="11"/>
      <c r="R278" s="11"/>
      <c r="S278" s="10"/>
      <c r="T278" s="10"/>
      <c r="U278" s="10"/>
      <c r="V278" s="10"/>
      <c r="IC278" s="37"/>
      <c r="ID278" s="37"/>
      <c r="IE278" s="37"/>
      <c r="IF278" s="37"/>
      <c r="IG278" s="37"/>
      <c r="IH278" s="37"/>
      <c r="II278" s="37"/>
      <c r="IJ278" s="37"/>
      <c r="IK278" s="37"/>
    </row>
    <row r="279" spans="1:22" ht="22.5">
      <c r="A279" s="12"/>
      <c r="B279" s="12">
        <v>193</v>
      </c>
      <c r="C279" s="32"/>
      <c r="D279" s="24" t="s">
        <v>510</v>
      </c>
      <c r="E279" s="33" t="s">
        <v>171</v>
      </c>
      <c r="F279" s="24" t="s">
        <v>166</v>
      </c>
      <c r="G279" s="24" t="s">
        <v>439</v>
      </c>
      <c r="H279" s="24" t="s">
        <v>163</v>
      </c>
      <c r="I279" s="24" t="s">
        <v>440</v>
      </c>
      <c r="J279" s="126">
        <f>14*20</f>
        <v>280</v>
      </c>
      <c r="K279" s="109"/>
      <c r="L279" s="26"/>
      <c r="M279" s="27"/>
      <c r="N279" s="27"/>
      <c r="O279" s="11"/>
      <c r="P279" s="34"/>
      <c r="Q279" s="11"/>
      <c r="R279" s="11"/>
      <c r="S279" s="10"/>
      <c r="T279" s="10"/>
      <c r="U279" s="10"/>
      <c r="V279" s="10"/>
    </row>
    <row r="280" spans="1:22" ht="14.25">
      <c r="A280" s="12"/>
      <c r="B280" s="12"/>
      <c r="C280" s="32"/>
      <c r="D280" s="24"/>
      <c r="E280" s="33"/>
      <c r="F280" s="24"/>
      <c r="G280" s="24"/>
      <c r="H280" s="24"/>
      <c r="I280" s="24"/>
      <c r="J280" s="22"/>
      <c r="K280" s="141"/>
      <c r="L280" s="141"/>
      <c r="M280" s="47"/>
      <c r="N280" s="47"/>
      <c r="O280" s="11"/>
      <c r="P280" s="34"/>
      <c r="Q280" s="11"/>
      <c r="R280" s="11"/>
      <c r="S280" s="10"/>
      <c r="T280" s="10"/>
      <c r="U280" s="10"/>
      <c r="V280" s="10"/>
    </row>
    <row r="281" spans="1:22" ht="12.75">
      <c r="A281" s="12"/>
      <c r="B281" s="12"/>
      <c r="C281" s="84" t="s">
        <v>64</v>
      </c>
      <c r="D281" s="24"/>
      <c r="E281" s="33"/>
      <c r="F281" s="24"/>
      <c r="G281" s="24"/>
      <c r="H281" s="24"/>
      <c r="I281" s="24"/>
      <c r="J281" s="22"/>
      <c r="K281" s="109"/>
      <c r="L281" s="26"/>
      <c r="M281" s="27"/>
      <c r="N281" s="27"/>
      <c r="O281" s="11"/>
      <c r="P281" s="34"/>
      <c r="Q281" s="11"/>
      <c r="R281" s="11"/>
      <c r="S281" s="10"/>
      <c r="T281" s="10"/>
      <c r="U281" s="10"/>
      <c r="V281" s="10"/>
    </row>
    <row r="282" spans="1:130" s="58" customFormat="1" ht="12.75">
      <c r="A282" s="19"/>
      <c r="B282" s="12"/>
      <c r="C282" s="150" t="s">
        <v>525</v>
      </c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35"/>
      <c r="T282" s="35"/>
      <c r="U282" s="35"/>
      <c r="V282" s="3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5"/>
      <c r="CK282" s="105"/>
      <c r="CL282" s="105"/>
      <c r="CM282" s="105"/>
      <c r="CN282" s="105"/>
      <c r="CO282" s="105"/>
      <c r="CP282" s="105"/>
      <c r="CQ282" s="105"/>
      <c r="CR282" s="105"/>
      <c r="CS282" s="105"/>
      <c r="CT282" s="105"/>
      <c r="CU282" s="105"/>
      <c r="CV282" s="105"/>
      <c r="CW282" s="105"/>
      <c r="CX282" s="105"/>
      <c r="CY282" s="105"/>
      <c r="CZ282" s="105"/>
      <c r="DA282" s="105"/>
      <c r="DB282" s="105"/>
      <c r="DC282" s="105"/>
      <c r="DD282" s="105"/>
      <c r="DE282" s="105"/>
      <c r="DF282" s="105"/>
      <c r="DG282" s="105"/>
      <c r="DH282" s="105"/>
      <c r="DI282" s="105"/>
      <c r="DJ282" s="105"/>
      <c r="DK282" s="105"/>
      <c r="DL282" s="105"/>
      <c r="DM282" s="105"/>
      <c r="DN282" s="105"/>
      <c r="DO282" s="105"/>
      <c r="DP282" s="105"/>
      <c r="DQ282" s="105"/>
      <c r="DR282" s="105"/>
      <c r="DS282" s="105"/>
      <c r="DT282" s="105"/>
      <c r="DU282" s="105"/>
      <c r="DV282" s="105"/>
      <c r="DW282" s="105"/>
      <c r="DX282" s="105"/>
      <c r="DY282" s="105"/>
      <c r="DZ282" s="105"/>
    </row>
    <row r="283" spans="1:18" s="31" customFormat="1" ht="57.75" customHeight="1">
      <c r="A283" s="12"/>
      <c r="B283" s="12">
        <v>194</v>
      </c>
      <c r="C283" s="32"/>
      <c r="D283" s="22" t="s">
        <v>511</v>
      </c>
      <c r="E283" s="33"/>
      <c r="F283" s="24" t="s">
        <v>442</v>
      </c>
      <c r="G283" s="24" t="s">
        <v>443</v>
      </c>
      <c r="H283" s="24"/>
      <c r="I283" s="24"/>
      <c r="J283" s="126">
        <v>30</v>
      </c>
      <c r="K283" s="109"/>
      <c r="L283" s="26"/>
      <c r="M283" s="27"/>
      <c r="N283" s="27"/>
      <c r="O283" s="11"/>
      <c r="P283" s="34"/>
      <c r="Q283" s="11"/>
      <c r="R283" s="11"/>
    </row>
    <row r="284" spans="1:245" s="36" customFormat="1" ht="45">
      <c r="A284" s="12"/>
      <c r="B284" s="12">
        <v>195</v>
      </c>
      <c r="C284" s="32"/>
      <c r="D284" s="22" t="s">
        <v>512</v>
      </c>
      <c r="E284" s="33"/>
      <c r="F284" s="24" t="s">
        <v>442</v>
      </c>
      <c r="G284" s="24" t="s">
        <v>445</v>
      </c>
      <c r="H284" s="24"/>
      <c r="I284" s="24"/>
      <c r="J284" s="126">
        <v>20</v>
      </c>
      <c r="K284" s="109"/>
      <c r="L284" s="26"/>
      <c r="M284" s="27"/>
      <c r="N284" s="27"/>
      <c r="O284" s="11"/>
      <c r="P284" s="34"/>
      <c r="Q284" s="11"/>
      <c r="R284" s="11"/>
      <c r="S284" s="10"/>
      <c r="T284" s="10"/>
      <c r="U284" s="10"/>
      <c r="V284" s="10"/>
      <c r="HT284" s="37"/>
      <c r="HU284" s="37"/>
      <c r="HV284" s="37"/>
      <c r="HW284" s="37"/>
      <c r="HX284" s="37"/>
      <c r="HY284" s="37"/>
      <c r="HZ284" s="37"/>
      <c r="IA284" s="37"/>
      <c r="IB284" s="37"/>
      <c r="IC284" s="37"/>
      <c r="ID284" s="37"/>
      <c r="IE284" s="37"/>
      <c r="IF284" s="37"/>
      <c r="IG284" s="37"/>
      <c r="IH284" s="37"/>
      <c r="II284" s="37"/>
      <c r="IJ284" s="37"/>
      <c r="IK284" s="37"/>
    </row>
    <row r="285" spans="1:245" s="36" customFormat="1" ht="67.5">
      <c r="A285" s="12"/>
      <c r="B285" s="12">
        <v>196</v>
      </c>
      <c r="C285" s="32"/>
      <c r="D285" s="22" t="s">
        <v>513</v>
      </c>
      <c r="E285" s="25" t="s">
        <v>447</v>
      </c>
      <c r="F285" s="22" t="s">
        <v>448</v>
      </c>
      <c r="G285" s="22" t="s">
        <v>449</v>
      </c>
      <c r="H285" s="22" t="s">
        <v>20</v>
      </c>
      <c r="I285" s="22" t="s">
        <v>450</v>
      </c>
      <c r="J285" s="126">
        <f>6*36</f>
        <v>216</v>
      </c>
      <c r="K285" s="109"/>
      <c r="L285" s="26"/>
      <c r="M285" s="27"/>
      <c r="N285" s="27"/>
      <c r="O285" s="11"/>
      <c r="P285" s="34"/>
      <c r="Q285" s="11"/>
      <c r="R285" s="11"/>
      <c r="S285" s="10"/>
      <c r="T285" s="10"/>
      <c r="U285" s="10"/>
      <c r="V285" s="10"/>
      <c r="HT285" s="37"/>
      <c r="HU285" s="37"/>
      <c r="HV285" s="37"/>
      <c r="HW285" s="37"/>
      <c r="HX285" s="37"/>
      <c r="HY285" s="37"/>
      <c r="HZ285" s="37"/>
      <c r="IA285" s="37"/>
      <c r="IB285" s="37"/>
      <c r="IC285" s="37"/>
      <c r="ID285" s="37"/>
      <c r="IE285" s="37"/>
      <c r="IF285" s="37"/>
      <c r="IG285" s="37"/>
      <c r="IH285" s="37"/>
      <c r="II285" s="37"/>
      <c r="IJ285" s="37"/>
      <c r="IK285" s="37"/>
    </row>
    <row r="286" spans="1:245" s="36" customFormat="1" ht="56.25">
      <c r="A286" s="12"/>
      <c r="B286" s="12">
        <v>197</v>
      </c>
      <c r="C286" s="32"/>
      <c r="D286" s="22" t="s">
        <v>514</v>
      </c>
      <c r="E286" s="33" t="s">
        <v>452</v>
      </c>
      <c r="F286" s="24" t="s">
        <v>453</v>
      </c>
      <c r="G286" s="24" t="s">
        <v>454</v>
      </c>
      <c r="H286" s="24" t="s">
        <v>20</v>
      </c>
      <c r="I286" s="24" t="s">
        <v>455</v>
      </c>
      <c r="J286" s="126">
        <v>12</v>
      </c>
      <c r="K286" s="109"/>
      <c r="L286" s="26"/>
      <c r="M286" s="27"/>
      <c r="N286" s="27"/>
      <c r="O286" s="11"/>
      <c r="P286" s="34"/>
      <c r="Q286" s="11"/>
      <c r="R286" s="11"/>
      <c r="S286" s="10"/>
      <c r="T286" s="10"/>
      <c r="U286" s="10"/>
      <c r="V286" s="10"/>
      <c r="HT286" s="37"/>
      <c r="HU286" s="37"/>
      <c r="HV286" s="37"/>
      <c r="HW286" s="37"/>
      <c r="HX286" s="37"/>
      <c r="HY286" s="37"/>
      <c r="HZ286" s="37"/>
      <c r="IA286" s="37"/>
      <c r="IB286" s="37"/>
      <c r="IC286" s="37"/>
      <c r="ID286" s="37"/>
      <c r="IE286" s="37"/>
      <c r="IF286" s="37"/>
      <c r="IG286" s="37"/>
      <c r="IH286" s="37"/>
      <c r="II286" s="37"/>
      <c r="IJ286" s="37"/>
      <c r="IK286" s="37"/>
    </row>
    <row r="287" spans="1:22" ht="45">
      <c r="A287" s="12"/>
      <c r="B287" s="12">
        <v>198</v>
      </c>
      <c r="C287" s="32"/>
      <c r="D287" s="22" t="s">
        <v>515</v>
      </c>
      <c r="E287" s="33"/>
      <c r="F287" s="24" t="s">
        <v>457</v>
      </c>
      <c r="G287" s="24" t="s">
        <v>458</v>
      </c>
      <c r="H287" s="24" t="s">
        <v>20</v>
      </c>
      <c r="I287" s="24" t="s">
        <v>450</v>
      </c>
      <c r="J287" s="126">
        <v>6</v>
      </c>
      <c r="K287" s="109"/>
      <c r="L287" s="26"/>
      <c r="M287" s="27"/>
      <c r="N287" s="27"/>
      <c r="O287" s="11"/>
      <c r="P287" s="34"/>
      <c r="Q287" s="11"/>
      <c r="R287" s="11"/>
      <c r="S287" s="10"/>
      <c r="T287" s="10"/>
      <c r="U287" s="10"/>
      <c r="V287" s="10"/>
    </row>
    <row r="288" spans="1:22" ht="22.5">
      <c r="A288" s="12"/>
      <c r="B288" s="12">
        <v>199</v>
      </c>
      <c r="C288" s="32"/>
      <c r="D288" s="22" t="s">
        <v>516</v>
      </c>
      <c r="E288" s="25"/>
      <c r="F288" s="22" t="s">
        <v>460</v>
      </c>
      <c r="G288" s="22" t="s">
        <v>461</v>
      </c>
      <c r="H288" s="22" t="s">
        <v>63</v>
      </c>
      <c r="I288" s="22" t="s">
        <v>215</v>
      </c>
      <c r="J288" s="126">
        <f>28*4</f>
        <v>112</v>
      </c>
      <c r="K288" s="44"/>
      <c r="L288" s="26"/>
      <c r="M288" s="27"/>
      <c r="N288" s="27"/>
      <c r="O288" s="11"/>
      <c r="P288" s="34"/>
      <c r="Q288" s="11"/>
      <c r="R288" s="11"/>
      <c r="S288" s="10"/>
      <c r="T288" s="10"/>
      <c r="U288" s="10"/>
      <c r="V288" s="10"/>
    </row>
    <row r="289" spans="1:22" ht="67.5">
      <c r="A289" s="12"/>
      <c r="B289" s="12">
        <v>200</v>
      </c>
      <c r="C289" s="32"/>
      <c r="D289" s="22" t="s">
        <v>517</v>
      </c>
      <c r="E289" s="25"/>
      <c r="F289" s="67" t="s">
        <v>463</v>
      </c>
      <c r="G289" s="22" t="s">
        <v>464</v>
      </c>
      <c r="H289" s="22"/>
      <c r="I289" s="22"/>
      <c r="J289" s="126">
        <f>24*150</f>
        <v>3600</v>
      </c>
      <c r="K289" s="44"/>
      <c r="L289" s="26"/>
      <c r="M289" s="27"/>
      <c r="N289" s="27"/>
      <c r="O289" s="11"/>
      <c r="P289" s="34"/>
      <c r="Q289" s="11"/>
      <c r="R289" s="11"/>
      <c r="S289" s="10"/>
      <c r="T289" s="10"/>
      <c r="U289" s="10"/>
      <c r="V289" s="10"/>
    </row>
    <row r="290" spans="1:245" s="36" customFormat="1" ht="14.25">
      <c r="A290" s="12"/>
      <c r="B290" s="12"/>
      <c r="C290" s="66"/>
      <c r="D290" s="22"/>
      <c r="E290" s="33"/>
      <c r="F290" s="24"/>
      <c r="G290" s="24"/>
      <c r="H290" s="24"/>
      <c r="I290" s="24"/>
      <c r="J290" s="22"/>
      <c r="K290" s="141"/>
      <c r="L290" s="141"/>
      <c r="M290" s="47"/>
      <c r="N290" s="47"/>
      <c r="O290" s="11"/>
      <c r="P290" s="34"/>
      <c r="Q290" s="11"/>
      <c r="R290" s="11"/>
      <c r="S290" s="10"/>
      <c r="T290" s="10"/>
      <c r="U290" s="10"/>
      <c r="V290" s="10"/>
      <c r="HT290" s="37"/>
      <c r="HU290" s="37"/>
      <c r="HV290" s="37"/>
      <c r="HW290" s="37"/>
      <c r="HX290" s="37"/>
      <c r="HY290" s="37"/>
      <c r="HZ290" s="37"/>
      <c r="IA290" s="37"/>
      <c r="IB290" s="37"/>
      <c r="IC290" s="37"/>
      <c r="ID290" s="37"/>
      <c r="IE290" s="37"/>
      <c r="IF290" s="37"/>
      <c r="IG290" s="37"/>
      <c r="IH290" s="37"/>
      <c r="II290" s="37"/>
      <c r="IJ290" s="37"/>
      <c r="IK290" s="37"/>
    </row>
    <row r="291" spans="1:245" s="36" customFormat="1" ht="12.75" customHeight="1">
      <c r="A291" s="12"/>
      <c r="B291" s="12"/>
      <c r="C291" s="150" t="s">
        <v>526</v>
      </c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0"/>
      <c r="T291" s="10"/>
      <c r="U291" s="10"/>
      <c r="V291" s="10"/>
      <c r="HT291" s="37"/>
      <c r="HU291" s="37"/>
      <c r="HV291" s="37"/>
      <c r="HW291" s="37"/>
      <c r="HX291" s="37"/>
      <c r="HY291" s="37"/>
      <c r="HZ291" s="37"/>
      <c r="IA291" s="37"/>
      <c r="IB291" s="37"/>
      <c r="IC291" s="37"/>
      <c r="ID291" s="37"/>
      <c r="IE291" s="37"/>
      <c r="IF291" s="37"/>
      <c r="IG291" s="37"/>
      <c r="IH291" s="37"/>
      <c r="II291" s="37"/>
      <c r="IJ291" s="37"/>
      <c r="IK291" s="37"/>
    </row>
    <row r="292" spans="1:245" s="57" customFormat="1" ht="36" customHeight="1">
      <c r="A292" s="42"/>
      <c r="B292" s="12">
        <v>201</v>
      </c>
      <c r="C292" s="11"/>
      <c r="D292" s="22" t="s">
        <v>518</v>
      </c>
      <c r="E292" s="85" t="s">
        <v>26</v>
      </c>
      <c r="F292" s="24" t="s">
        <v>465</v>
      </c>
      <c r="G292" s="24" t="s">
        <v>466</v>
      </c>
      <c r="H292" s="24" t="s">
        <v>20</v>
      </c>
      <c r="I292" s="24" t="s">
        <v>94</v>
      </c>
      <c r="J292" s="125">
        <f>4*12</f>
        <v>48</v>
      </c>
      <c r="K292" s="109"/>
      <c r="L292" s="26"/>
      <c r="M292" s="27"/>
      <c r="N292" s="27"/>
      <c r="O292" s="11"/>
      <c r="P292" s="34"/>
      <c r="Q292" s="11"/>
      <c r="R292" s="11"/>
      <c r="S292" s="10"/>
      <c r="T292" s="10"/>
      <c r="U292" s="10"/>
      <c r="V292" s="10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  <c r="IK292" s="53"/>
    </row>
    <row r="293" spans="1:245" s="36" customFormat="1" ht="45">
      <c r="A293" s="12"/>
      <c r="B293" s="12">
        <v>202</v>
      </c>
      <c r="C293" s="11"/>
      <c r="D293" s="22" t="s">
        <v>519</v>
      </c>
      <c r="E293" s="85" t="s">
        <v>37</v>
      </c>
      <c r="F293" s="24" t="s">
        <v>467</v>
      </c>
      <c r="G293" s="24" t="s">
        <v>468</v>
      </c>
      <c r="H293" s="24" t="s">
        <v>20</v>
      </c>
      <c r="I293" s="24" t="s">
        <v>28</v>
      </c>
      <c r="J293" s="125">
        <f>8*12</f>
        <v>96</v>
      </c>
      <c r="K293" s="109"/>
      <c r="L293" s="26"/>
      <c r="M293" s="27"/>
      <c r="N293" s="27"/>
      <c r="O293" s="11"/>
      <c r="P293" s="34"/>
      <c r="Q293" s="11"/>
      <c r="R293" s="11"/>
      <c r="S293" s="10"/>
      <c r="T293" s="10"/>
      <c r="U293" s="10"/>
      <c r="V293" s="10"/>
      <c r="HT293" s="37"/>
      <c r="HU293" s="37"/>
      <c r="HV293" s="37"/>
      <c r="HW293" s="37"/>
      <c r="HX293" s="37"/>
      <c r="HY293" s="37"/>
      <c r="HZ293" s="37"/>
      <c r="IA293" s="37"/>
      <c r="IB293" s="37"/>
      <c r="IC293" s="37"/>
      <c r="ID293" s="37"/>
      <c r="IE293" s="37"/>
      <c r="IF293" s="37"/>
      <c r="IG293" s="37"/>
      <c r="IH293" s="37"/>
      <c r="II293" s="37"/>
      <c r="IJ293" s="37"/>
      <c r="IK293" s="37"/>
    </row>
    <row r="294" spans="1:22" ht="33.75">
      <c r="A294" s="12"/>
      <c r="B294" s="12">
        <v>203</v>
      </c>
      <c r="C294" s="11"/>
      <c r="D294" s="22" t="s">
        <v>520</v>
      </c>
      <c r="E294" s="33" t="s">
        <v>47</v>
      </c>
      <c r="F294" s="24" t="s">
        <v>465</v>
      </c>
      <c r="G294" s="24" t="s">
        <v>400</v>
      </c>
      <c r="H294" s="24" t="s">
        <v>20</v>
      </c>
      <c r="I294" s="24" t="s">
        <v>21</v>
      </c>
      <c r="J294" s="125">
        <v>24</v>
      </c>
      <c r="K294" s="109"/>
      <c r="L294" s="26"/>
      <c r="M294" s="27"/>
      <c r="N294" s="27"/>
      <c r="O294" s="11"/>
      <c r="P294" s="34"/>
      <c r="Q294" s="11"/>
      <c r="R294" s="11"/>
      <c r="S294" s="10"/>
      <c r="T294" s="10"/>
      <c r="U294" s="10"/>
      <c r="V294" s="10"/>
    </row>
    <row r="295" spans="1:22" ht="33.75" hidden="1">
      <c r="A295" s="12"/>
      <c r="B295" s="12">
        <v>204</v>
      </c>
      <c r="C295" s="11"/>
      <c r="D295" s="22" t="s">
        <v>521</v>
      </c>
      <c r="E295" s="33" t="s">
        <v>47</v>
      </c>
      <c r="F295" s="24" t="s">
        <v>465</v>
      </c>
      <c r="G295" s="24" t="s">
        <v>469</v>
      </c>
      <c r="H295" s="24" t="s">
        <v>20</v>
      </c>
      <c r="I295" s="24" t="s">
        <v>21</v>
      </c>
      <c r="J295" s="125"/>
      <c r="K295" s="109"/>
      <c r="L295" s="26"/>
      <c r="M295" s="27"/>
      <c r="N295" s="27"/>
      <c r="O295" s="11"/>
      <c r="P295" s="34"/>
      <c r="Q295" s="11"/>
      <c r="R295" s="11"/>
      <c r="S295" s="10"/>
      <c r="T295" s="10"/>
      <c r="U295" s="10"/>
      <c r="V295" s="10"/>
    </row>
    <row r="296" spans="1:245" s="36" customFormat="1" ht="33.75" hidden="1">
      <c r="A296" s="12"/>
      <c r="B296" s="12">
        <v>205</v>
      </c>
      <c r="C296" s="11"/>
      <c r="D296" s="22" t="s">
        <v>522</v>
      </c>
      <c r="E296" s="33" t="s">
        <v>53</v>
      </c>
      <c r="F296" s="24" t="s">
        <v>470</v>
      </c>
      <c r="G296" s="24" t="s">
        <v>471</v>
      </c>
      <c r="H296" s="24" t="s">
        <v>20</v>
      </c>
      <c r="I296" s="24" t="s">
        <v>21</v>
      </c>
      <c r="J296" s="125"/>
      <c r="K296" s="109"/>
      <c r="L296" s="26"/>
      <c r="M296" s="27"/>
      <c r="N296" s="27"/>
      <c r="O296" s="11"/>
      <c r="P296" s="34"/>
      <c r="Q296" s="11"/>
      <c r="R296" s="11"/>
      <c r="S296" s="10"/>
      <c r="T296" s="10"/>
      <c r="U296" s="10"/>
      <c r="V296" s="10"/>
      <c r="HT296" s="37"/>
      <c r="HU296" s="37"/>
      <c r="HV296" s="37"/>
      <c r="HW296" s="37"/>
      <c r="HX296" s="37"/>
      <c r="HY296" s="37"/>
      <c r="HZ296" s="37"/>
      <c r="IA296" s="37"/>
      <c r="IB296" s="37"/>
      <c r="IC296" s="37"/>
      <c r="ID296" s="37"/>
      <c r="IE296" s="37"/>
      <c r="IF296" s="37"/>
      <c r="IG296" s="37"/>
      <c r="IH296" s="37"/>
      <c r="II296" s="37"/>
      <c r="IJ296" s="37"/>
      <c r="IK296" s="37"/>
    </row>
    <row r="297" spans="1:245" s="36" customFormat="1" ht="33.75">
      <c r="A297" s="12"/>
      <c r="B297" s="12">
        <v>206</v>
      </c>
      <c r="C297" s="11"/>
      <c r="D297" s="22" t="s">
        <v>523</v>
      </c>
      <c r="E297" s="85" t="s">
        <v>60</v>
      </c>
      <c r="F297" s="24" t="s">
        <v>472</v>
      </c>
      <c r="G297" s="24" t="s">
        <v>473</v>
      </c>
      <c r="H297" s="24" t="s">
        <v>63</v>
      </c>
      <c r="I297" s="24" t="s">
        <v>21</v>
      </c>
      <c r="J297" s="125">
        <f>6*12</f>
        <v>72</v>
      </c>
      <c r="K297" s="109"/>
      <c r="L297" s="26"/>
      <c r="M297" s="27"/>
      <c r="N297" s="27"/>
      <c r="O297" s="11"/>
      <c r="P297" s="34"/>
      <c r="Q297" s="11"/>
      <c r="R297" s="11"/>
      <c r="S297" s="10"/>
      <c r="T297" s="10"/>
      <c r="U297" s="10"/>
      <c r="V297" s="10"/>
      <c r="HT297" s="37"/>
      <c r="HU297" s="37"/>
      <c r="HV297" s="37"/>
      <c r="HW297" s="37"/>
      <c r="HX297" s="37"/>
      <c r="HY297" s="37"/>
      <c r="HZ297" s="37"/>
      <c r="IA297" s="37"/>
      <c r="IB297" s="37"/>
      <c r="IC297" s="37"/>
      <c r="ID297" s="37"/>
      <c r="IE297" s="37"/>
      <c r="IF297" s="37"/>
      <c r="IG297" s="37"/>
      <c r="IH297" s="37"/>
      <c r="II297" s="37"/>
      <c r="IJ297" s="37"/>
      <c r="IK297" s="37"/>
    </row>
    <row r="298" spans="1:245" s="36" customFormat="1" ht="14.25">
      <c r="A298" s="12"/>
      <c r="B298" s="12"/>
      <c r="C298" s="11"/>
      <c r="D298" s="22"/>
      <c r="E298" s="85"/>
      <c r="F298" s="24"/>
      <c r="G298" s="24"/>
      <c r="H298" s="24"/>
      <c r="I298" s="24"/>
      <c r="J298" s="22"/>
      <c r="K298" s="139"/>
      <c r="L298" s="140"/>
      <c r="M298" s="47"/>
      <c r="N298" s="47"/>
      <c r="O298" s="11"/>
      <c r="P298" s="34"/>
      <c r="Q298" s="11"/>
      <c r="R298" s="11"/>
      <c r="S298" s="10"/>
      <c r="T298" s="10"/>
      <c r="U298" s="10"/>
      <c r="V298" s="10"/>
      <c r="HT298" s="37"/>
      <c r="HU298" s="37"/>
      <c r="HV298" s="37"/>
      <c r="HW298" s="37"/>
      <c r="HX298" s="37"/>
      <c r="HY298" s="37"/>
      <c r="HZ298" s="37"/>
      <c r="IA298" s="37"/>
      <c r="IB298" s="37"/>
      <c r="IC298" s="37"/>
      <c r="ID298" s="37"/>
      <c r="IE298" s="37"/>
      <c r="IF298" s="37"/>
      <c r="IG298" s="37"/>
      <c r="IH298" s="37"/>
      <c r="II298" s="37"/>
      <c r="IJ298" s="37"/>
      <c r="IK298" s="37"/>
    </row>
    <row r="299" spans="1:245" s="36" customFormat="1" ht="14.25">
      <c r="A299" s="12"/>
      <c r="B299" s="12"/>
      <c r="C299" s="11"/>
      <c r="D299" s="22"/>
      <c r="E299" s="85"/>
      <c r="F299" s="24"/>
      <c r="G299" s="24"/>
      <c r="H299" s="24"/>
      <c r="I299" s="24"/>
      <c r="J299" s="22"/>
      <c r="K299" s="141"/>
      <c r="L299" s="141"/>
      <c r="M299" s="47"/>
      <c r="N299" s="47"/>
      <c r="O299" s="11"/>
      <c r="P299" s="34"/>
      <c r="Q299" s="11"/>
      <c r="R299" s="11"/>
      <c r="S299" s="10"/>
      <c r="T299" s="10"/>
      <c r="U299" s="10"/>
      <c r="V299" s="10"/>
      <c r="HT299" s="37"/>
      <c r="HU299" s="37"/>
      <c r="HV299" s="37"/>
      <c r="HW299" s="37"/>
      <c r="HX299" s="37"/>
      <c r="HY299" s="37"/>
      <c r="HZ299" s="37"/>
      <c r="IA299" s="37"/>
      <c r="IB299" s="37"/>
      <c r="IC299" s="37"/>
      <c r="ID299" s="37"/>
      <c r="IE299" s="37"/>
      <c r="IF299" s="37"/>
      <c r="IG299" s="37"/>
      <c r="IH299" s="37"/>
      <c r="II299" s="37"/>
      <c r="IJ299" s="37"/>
      <c r="IK299" s="37"/>
    </row>
    <row r="300" spans="1:18" s="10" customFormat="1" ht="14.25">
      <c r="A300" s="69"/>
      <c r="B300" s="87"/>
      <c r="C300" s="11"/>
      <c r="D300" s="22"/>
      <c r="E300" s="11"/>
      <c r="F300" s="89"/>
      <c r="G300" s="88"/>
      <c r="H300" s="88"/>
      <c r="I300" s="86"/>
      <c r="J300" s="86"/>
      <c r="K300" s="106"/>
      <c r="L300" s="99"/>
      <c r="M300" s="100"/>
      <c r="N300" s="100"/>
      <c r="O300" s="11"/>
      <c r="P300" s="34"/>
      <c r="Q300" s="11"/>
      <c r="R300" s="11"/>
    </row>
    <row r="301" spans="1:18" s="10" customFormat="1" ht="14.25">
      <c r="A301" s="69"/>
      <c r="B301" s="87"/>
      <c r="C301" s="11"/>
      <c r="D301" s="22"/>
      <c r="E301" s="11"/>
      <c r="F301" s="89"/>
      <c r="G301" s="88"/>
      <c r="H301" s="88"/>
      <c r="I301" s="86"/>
      <c r="J301" s="86"/>
      <c r="K301" s="106"/>
      <c r="L301" s="99"/>
      <c r="M301" s="100"/>
      <c r="N301" s="100"/>
      <c r="O301" s="11"/>
      <c r="P301" s="34"/>
      <c r="Q301" s="11"/>
      <c r="R301" s="11"/>
    </row>
    <row r="302" spans="1:18" s="10" customFormat="1" ht="14.25">
      <c r="A302" s="69"/>
      <c r="B302" s="87"/>
      <c r="C302" s="11"/>
      <c r="D302" s="22"/>
      <c r="E302" s="11"/>
      <c r="F302" s="89"/>
      <c r="G302" s="88"/>
      <c r="H302" s="88"/>
      <c r="I302" s="86"/>
      <c r="J302" s="86"/>
      <c r="K302" s="106"/>
      <c r="L302" s="99"/>
      <c r="M302" s="100"/>
      <c r="N302" s="100"/>
      <c r="O302" s="11"/>
      <c r="P302" s="34"/>
      <c r="Q302" s="11"/>
      <c r="R302" s="11"/>
    </row>
    <row r="303" spans="1:18" s="10" customFormat="1" ht="12.75" customHeight="1">
      <c r="A303" s="69"/>
      <c r="B303" s="87"/>
      <c r="C303" s="11"/>
      <c r="D303" s="88"/>
      <c r="E303" s="11"/>
      <c r="F303" s="89"/>
      <c r="G303" s="88"/>
      <c r="H303" s="88"/>
      <c r="I303" s="86"/>
      <c r="J303" s="86"/>
      <c r="K303" s="143"/>
      <c r="L303" s="143"/>
      <c r="M303" s="144"/>
      <c r="N303" s="145"/>
      <c r="O303" s="142"/>
      <c r="P303" s="142">
        <f>SUM(P18+P28+P39+P86+P122+P128+P132+P150+P155+P182+P194+P205+P211+P218+P234+P256+P280+P299)</f>
        <v>0</v>
      </c>
      <c r="Q303" s="11"/>
      <c r="R303" s="11"/>
    </row>
    <row r="304" spans="1:18" s="10" customFormat="1" ht="12.75">
      <c r="A304" s="69"/>
      <c r="B304" s="87"/>
      <c r="C304" s="11"/>
      <c r="D304" s="88"/>
      <c r="E304" s="11"/>
      <c r="F304" s="89"/>
      <c r="G304" s="88"/>
      <c r="H304" s="88"/>
      <c r="I304" s="86"/>
      <c r="J304" s="86"/>
      <c r="K304" s="143"/>
      <c r="L304" s="143"/>
      <c r="M304" s="146"/>
      <c r="N304" s="147"/>
      <c r="O304" s="142"/>
      <c r="P304" s="142"/>
      <c r="Q304" s="11"/>
      <c r="R304" s="11"/>
    </row>
    <row r="305" spans="1:18" s="10" customFormat="1" ht="24.75" customHeight="1">
      <c r="A305" s="69"/>
      <c r="B305" s="87"/>
      <c r="C305" s="11"/>
      <c r="D305" s="88"/>
      <c r="E305" s="11"/>
      <c r="F305" s="89"/>
      <c r="G305" s="88"/>
      <c r="H305" s="88"/>
      <c r="I305" s="86"/>
      <c r="J305" s="86"/>
      <c r="K305" s="143"/>
      <c r="L305" s="143"/>
      <c r="M305" s="148"/>
      <c r="N305" s="149"/>
      <c r="O305" s="11"/>
      <c r="P305" s="34"/>
      <c r="Q305" s="11"/>
      <c r="R305" s="11"/>
    </row>
  </sheetData>
  <sheetProtection selectLockedCells="1" selectUnlockedCells="1"/>
  <autoFilter ref="B3:R6"/>
  <mergeCells count="65">
    <mergeCell ref="B258:B260"/>
    <mergeCell ref="C235:R235"/>
    <mergeCell ref="K238:L238"/>
    <mergeCell ref="K245:L245"/>
    <mergeCell ref="C246:R246"/>
    <mergeCell ref="B247:B254"/>
    <mergeCell ref="C247:R247"/>
    <mergeCell ref="D41:R41"/>
    <mergeCell ref="K86:L86"/>
    <mergeCell ref="D88:R88"/>
    <mergeCell ref="E1:P2"/>
    <mergeCell ref="C156:R156"/>
    <mergeCell ref="A206:B244"/>
    <mergeCell ref="D4:R4"/>
    <mergeCell ref="K18:L18"/>
    <mergeCell ref="D20:R20"/>
    <mergeCell ref="K28:L28"/>
    <mergeCell ref="D29:R29"/>
    <mergeCell ref="K39:L39"/>
    <mergeCell ref="K122:L122"/>
    <mergeCell ref="D124:R124"/>
    <mergeCell ref="C123:N123"/>
    <mergeCell ref="C87:R87"/>
    <mergeCell ref="K128:L128"/>
    <mergeCell ref="D129:R129"/>
    <mergeCell ref="K132:L132"/>
    <mergeCell ref="D133:R133"/>
    <mergeCell ref="K150:L150"/>
    <mergeCell ref="C151:R151"/>
    <mergeCell ref="B152:B154"/>
    <mergeCell ref="K218:L218"/>
    <mergeCell ref="C219:M219"/>
    <mergeCell ref="K234:L234"/>
    <mergeCell ref="K155:L155"/>
    <mergeCell ref="D157:R157"/>
    <mergeCell ref="K182:L182"/>
    <mergeCell ref="D183:R183"/>
    <mergeCell ref="K194:L194"/>
    <mergeCell ref="C195:R195"/>
    <mergeCell ref="S196:S205"/>
    <mergeCell ref="K205:L205"/>
    <mergeCell ref="C206:R206"/>
    <mergeCell ref="C207:N207"/>
    <mergeCell ref="K211:L211"/>
    <mergeCell ref="C212:N212"/>
    <mergeCell ref="C250:R250"/>
    <mergeCell ref="C239:R239"/>
    <mergeCell ref="K244:L244"/>
    <mergeCell ref="K255:L255"/>
    <mergeCell ref="K256:L256"/>
    <mergeCell ref="C263:R263"/>
    <mergeCell ref="K249:L249"/>
    <mergeCell ref="K280:L280"/>
    <mergeCell ref="C282:R282"/>
    <mergeCell ref="K290:L290"/>
    <mergeCell ref="C257:R257"/>
    <mergeCell ref="K261:L261"/>
    <mergeCell ref="C291:R291"/>
    <mergeCell ref="K298:L298"/>
    <mergeCell ref="K299:L299"/>
    <mergeCell ref="O303:P304"/>
    <mergeCell ref="K303:L304"/>
    <mergeCell ref="M303:N304"/>
    <mergeCell ref="K305:L305"/>
    <mergeCell ref="M305:N305"/>
  </mergeCells>
  <printOptions/>
  <pageMargins left="0.7" right="0.7" top="0.75" bottom="0.75" header="0.3" footer="0.3"/>
  <pageSetup firstPageNumber="1" useFirstPageNumber="1" fitToHeight="0" fitToWidth="1" horizontalDpi="300" verticalDpi="300" orientation="landscape" paperSize="9" scale="10" r:id="rId1"/>
  <headerFooter alignWithMargins="0">
    <oddHeader>&amp;C&amp;"Times New Roman,Normalny"&amp;12&amp;A</oddHeader>
    <oddFooter>&amp;C&amp;"Times New Roman,Normalny"&amp;12Strona &amp;P</oddFooter>
  </headerFooter>
  <rowBreaks count="7" manualBreakCount="7">
    <brk id="33" max="255" man="1"/>
    <brk id="60" max="255" man="1"/>
    <brk id="93" max="255" man="1"/>
    <brk id="171" min="1" max="249" man="1"/>
    <brk id="203" min="1" max="249" man="1"/>
    <brk id="222" max="255" man="1"/>
    <brk id="249" max="255" man="1"/>
  </rowBreaks>
  <colBreaks count="2" manualBreakCount="2">
    <brk id="12" max="65535" man="1"/>
    <brk id="16" min="2" max="3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0" zoomScaleNormal="93" zoomScaleSheetLayoutView="90" zoomScalePageLayoutView="0" workbookViewId="0" topLeftCell="A22">
      <selection activeCell="A1" activeCellId="1" sqref="B1:B16384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view="pageBreakPreview" zoomScale="90" zoomScaleSheetLayoutView="90" zoomScalePageLayoutView="0" workbookViewId="0" topLeftCell="A1">
      <selection activeCell="A1" activeCellId="1" sqref="B1:B16384 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0" t="s">
        <v>474</v>
      </c>
      <c r="C1" s="90"/>
      <c r="D1" s="91"/>
      <c r="E1" s="91"/>
      <c r="F1" s="91"/>
    </row>
    <row r="2" spans="2:6" ht="12.75">
      <c r="B2" s="90" t="s">
        <v>475</v>
      </c>
      <c r="C2" s="90"/>
      <c r="D2" s="91"/>
      <c r="E2" s="91"/>
      <c r="F2" s="91"/>
    </row>
    <row r="3" spans="2:6" ht="12.75">
      <c r="B3" s="92"/>
      <c r="C3" s="92"/>
      <c r="D3" s="93"/>
      <c r="E3" s="93"/>
      <c r="F3" s="93"/>
    </row>
    <row r="4" spans="2:6" ht="51">
      <c r="B4" s="92" t="s">
        <v>476</v>
      </c>
      <c r="C4" s="92"/>
      <c r="D4" s="93"/>
      <c r="E4" s="93"/>
      <c r="F4" s="93"/>
    </row>
    <row r="5" spans="2:6" ht="12.75">
      <c r="B5" s="92"/>
      <c r="C5" s="92"/>
      <c r="D5" s="93"/>
      <c r="E5" s="93"/>
      <c r="F5" s="93"/>
    </row>
    <row r="6" spans="2:6" ht="25.5">
      <c r="B6" s="90" t="s">
        <v>477</v>
      </c>
      <c r="C6" s="90"/>
      <c r="D6" s="91"/>
      <c r="E6" s="91" t="s">
        <v>478</v>
      </c>
      <c r="F6" s="91" t="s">
        <v>479</v>
      </c>
    </row>
    <row r="7" spans="2:6" ht="12.75">
      <c r="B7" s="92"/>
      <c r="C7" s="92"/>
      <c r="D7" s="93"/>
      <c r="E7" s="93"/>
      <c r="F7" s="93"/>
    </row>
    <row r="8" spans="2:6" ht="38.25">
      <c r="B8" s="94" t="s">
        <v>480</v>
      </c>
      <c r="C8" s="95"/>
      <c r="D8" s="96"/>
      <c r="E8" s="96">
        <v>31</v>
      </c>
      <c r="F8" s="97" t="s">
        <v>481</v>
      </c>
    </row>
    <row r="9" spans="2:6" ht="12.75">
      <c r="B9" s="92"/>
      <c r="C9" s="92"/>
      <c r="D9" s="93"/>
      <c r="E9" s="93"/>
      <c r="F9" s="9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 Szpitalna -1.59</dc:creator>
  <cp:keywords/>
  <dc:description/>
  <cp:lastModifiedBy>USKPC08475</cp:lastModifiedBy>
  <cp:lastPrinted>2019-07-16T09:21:39Z</cp:lastPrinted>
  <dcterms:created xsi:type="dcterms:W3CDTF">2019-06-04T09:12:17Z</dcterms:created>
  <dcterms:modified xsi:type="dcterms:W3CDTF">2019-09-06T07:34:09Z</dcterms:modified>
  <cp:category/>
  <cp:version/>
  <cp:contentType/>
  <cp:contentStatus/>
</cp:coreProperties>
</file>